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date1904="1"/>
  <bookViews>
    <workbookView visibility="visible" minimized="0" showHorizontalScroll="1" showVerticalScroll="1" showSheetTabs="1" xWindow="-28920" yWindow="-1080" windowWidth="29040" windowHeight="15720" tabRatio="268" firstSheet="0" activeTab="0" autoFilterDateGrouping="1"/>
  </bookViews>
  <sheets>
    <sheet xmlns:r="http://schemas.openxmlformats.org/officeDocument/2006/relationships" name="Feuil1" sheetId="1" state="visible" r:id="rId1"/>
    <sheet xmlns:r="http://schemas.openxmlformats.org/officeDocument/2006/relationships" name="Feuil2" sheetId="2" state="visible" r:id="rId2"/>
    <sheet xmlns:r="http://schemas.openxmlformats.org/officeDocument/2006/relationships" name="Feuil3" sheetId="3" state="visible" r:id="rId3"/>
  </sheets>
  <definedNames/>
  <calcPr calcId="191029" fullCalcOnLoad="1"/>
</workbook>
</file>

<file path=xl/styles.xml><?xml version="1.0" encoding="utf-8"?>
<styleSheet xmlns="http://schemas.openxmlformats.org/spreadsheetml/2006/main">
  <numFmts count="3">
    <numFmt numFmtId="164" formatCode="0.0"/>
    <numFmt numFmtId="165" formatCode="0.000"/>
    <numFmt numFmtId="166" formatCode="d/m/yy"/>
  </numFmts>
  <fonts count="10">
    <font>
      <name val="Verdana"/>
      <sz val="10"/>
    </font>
    <font>
      <name val="Verdana"/>
      <b val="1"/>
      <sz val="10"/>
    </font>
    <font>
      <name val="Geneva"/>
      <b val="1"/>
      <color indexed="8"/>
      <sz val="10"/>
    </font>
    <font>
      <name val="Geneva"/>
      <color indexed="8"/>
      <sz val="10"/>
    </font>
    <font>
      <name val="Symbol"/>
      <charset val="2"/>
      <family val="1"/>
      <color indexed="8"/>
      <sz val="10"/>
    </font>
    <font>
      <name val="Geneva"/>
      <b val="1"/>
      <color indexed="10"/>
      <sz val="10"/>
    </font>
    <font>
      <name val="Geneva"/>
      <b val="1"/>
      <color indexed="12"/>
      <sz val="10"/>
    </font>
    <font>
      <name val="Geneva"/>
      <b val="1"/>
      <color indexed="10"/>
      <sz val="9"/>
    </font>
    <font>
      <name val="Geneva"/>
      <b val="1"/>
      <color indexed="10"/>
      <sz val="10"/>
      <u val="single"/>
    </font>
    <font>
      <name val="Verdana"/>
      <family val="2"/>
      <sz val="8"/>
    </font>
  </fonts>
  <fills count="10">
    <fill>
      <patternFill/>
    </fill>
    <fill>
      <patternFill patternType="gray125"/>
    </fill>
    <fill>
      <patternFill patternType="solid">
        <fgColor indexed="13"/>
        <bgColor indexed="64"/>
      </patternFill>
    </fill>
    <fill>
      <patternFill patternType="solid">
        <fgColor indexed="40"/>
        <bgColor indexed="64"/>
      </patternFill>
    </fill>
    <fill>
      <patternFill patternType="solid">
        <fgColor indexed="14"/>
        <bgColor indexed="64"/>
      </patternFill>
    </fill>
    <fill>
      <patternFill patternType="solid">
        <fgColor indexed="22"/>
        <bgColor indexed="64"/>
      </patternFill>
    </fill>
    <fill>
      <patternFill patternType="mediumGray">
        <bgColor indexed="14"/>
      </patternFill>
    </fill>
    <fill>
      <patternFill patternType="mediumGray">
        <bgColor indexed="40"/>
      </patternFill>
    </fill>
    <fill>
      <patternFill patternType="solid">
        <fgColor indexed="50"/>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diagonal/>
    </border>
    <border>
      <left style="medium">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112">
    <xf numFmtId="0" fontId="0" fillId="0" borderId="0" pivotButton="0" quotePrefix="0" xfId="0"/>
    <xf numFmtId="0" fontId="3" fillId="0" borderId="0" pivotButton="0" quotePrefix="0" xfId="0"/>
    <xf numFmtId="0" fontId="0" fillId="2" borderId="0" pivotButton="0" quotePrefix="0" xfId="0"/>
    <xf numFmtId="0" fontId="3" fillId="0" borderId="1" applyProtection="1" pivotButton="0" quotePrefix="0" xfId="0">
      <protection locked="1" hidden="1"/>
    </xf>
    <xf numFmtId="0" fontId="2" fillId="0" borderId="1" applyAlignment="1" applyProtection="1" pivotButton="0" quotePrefix="0" xfId="0">
      <alignment horizontal="center"/>
      <protection locked="1" hidden="1"/>
    </xf>
    <xf numFmtId="0" fontId="3" fillId="0" borderId="1" pivotButton="0" quotePrefix="0" xfId="0"/>
    <xf numFmtId="0" fontId="0" fillId="0" borderId="1" pivotButton="0" quotePrefix="0" xfId="0"/>
    <xf numFmtId="0" fontId="2" fillId="0" borderId="1" pivotButton="0" quotePrefix="0" xfId="0"/>
    <xf numFmtId="0" fontId="5" fillId="0" borderId="1" pivotButton="0" quotePrefix="0" xfId="0"/>
    <xf numFmtId="2" fontId="3" fillId="0" borderId="1" pivotButton="0" quotePrefix="0" xfId="0"/>
    <xf numFmtId="0" fontId="2" fillId="0" borderId="1" applyProtection="1" pivotButton="0" quotePrefix="0" xfId="0">
      <protection locked="1" hidden="1"/>
    </xf>
    <xf numFmtId="2" fontId="2" fillId="0" borderId="1" pivotButton="0" quotePrefix="0" xfId="0"/>
    <xf numFmtId="0" fontId="0" fillId="3" borderId="0" pivotButton="0" quotePrefix="0" xfId="0"/>
    <xf numFmtId="0" fontId="2" fillId="4" borderId="1" applyProtection="1" pivotButton="0" quotePrefix="0" xfId="0">
      <protection locked="1" hidden="1"/>
    </xf>
    <xf numFmtId="0" fontId="2" fillId="3" borderId="1" applyProtection="1" pivotButton="0" quotePrefix="0" xfId="0">
      <protection locked="1" hidden="1"/>
    </xf>
    <xf numFmtId="0" fontId="2" fillId="4" borderId="1" pivotButton="0" quotePrefix="0" xfId="0"/>
    <xf numFmtId="0" fontId="2" fillId="3" borderId="1" pivotButton="0" quotePrefix="0" xfId="0"/>
    <xf numFmtId="0" fontId="1" fillId="4" borderId="1" pivotButton="0" quotePrefix="0" xfId="0"/>
    <xf numFmtId="0" fontId="1" fillId="3" borderId="1" pivotButton="0" quotePrefix="0" xfId="0"/>
    <xf numFmtId="2" fontId="2" fillId="4" borderId="1" pivotButton="0" quotePrefix="0" xfId="0"/>
    <xf numFmtId="2" fontId="2" fillId="3" borderId="1" pivotButton="0" quotePrefix="0" xfId="0"/>
    <xf numFmtId="164" fontId="2" fillId="4" borderId="1" applyProtection="1" pivotButton="0" quotePrefix="0" xfId="0">
      <protection locked="1" hidden="1"/>
    </xf>
    <xf numFmtId="164" fontId="2" fillId="3" borderId="1" applyProtection="1" pivotButton="0" quotePrefix="0" xfId="0">
      <protection locked="1" hidden="1"/>
    </xf>
    <xf numFmtId="1" fontId="2" fillId="4" borderId="1" pivotButton="0" quotePrefix="0" xfId="0"/>
    <xf numFmtId="1" fontId="2" fillId="3" borderId="1" pivotButton="0" quotePrefix="0" xfId="0"/>
    <xf numFmtId="164" fontId="2" fillId="4" borderId="1" pivotButton="0" quotePrefix="0" xfId="0"/>
    <xf numFmtId="164" fontId="2" fillId="3" borderId="1" pivotButton="0" quotePrefix="0" xfId="0"/>
    <xf numFmtId="165" fontId="2" fillId="4" borderId="1" pivotButton="0" quotePrefix="0" xfId="0"/>
    <xf numFmtId="165" fontId="2" fillId="3" borderId="1" pivotButton="0" quotePrefix="0" xfId="0"/>
    <xf numFmtId="2" fontId="3" fillId="0" borderId="2" pivotButton="0" quotePrefix="0" xfId="0"/>
    <xf numFmtId="0" fontId="5" fillId="0" borderId="0" pivotButton="0" quotePrefix="0" xfId="0"/>
    <xf numFmtId="0" fontId="3" fillId="0" borderId="1" applyAlignment="1" pivotButton="0" quotePrefix="0" xfId="0">
      <alignment horizontal="left"/>
    </xf>
    <xf numFmtId="0" fontId="0" fillId="0" borderId="2" pivotButton="0" quotePrefix="0" xfId="0"/>
    <xf numFmtId="0" fontId="4" fillId="0" borderId="1" applyAlignment="1" pivotButton="0" quotePrefix="0" xfId="0">
      <alignment horizontal="left"/>
    </xf>
    <xf numFmtId="0" fontId="5" fillId="0" borderId="1" applyProtection="1" pivotButton="0" quotePrefix="0" xfId="0">
      <protection locked="1" hidden="1"/>
    </xf>
    <xf numFmtId="0" fontId="7" fillId="0" borderId="1" pivotButton="0" quotePrefix="0" xfId="0"/>
    <xf numFmtId="2" fontId="2" fillId="0" borderId="1" applyProtection="1" pivotButton="0" quotePrefix="0" xfId="0">
      <protection locked="1" hidden="1"/>
    </xf>
    <xf numFmtId="1" fontId="2" fillId="0" borderId="1" applyProtection="1" pivotButton="0" quotePrefix="0" xfId="0">
      <protection locked="1" hidden="1"/>
    </xf>
    <xf numFmtId="1" fontId="2" fillId="0" borderId="1" pivotButton="0" quotePrefix="0" xfId="0"/>
    <xf numFmtId="4" fontId="2" fillId="0" borderId="1" applyProtection="1" pivotButton="0" quotePrefix="0" xfId="0">
      <protection locked="1" hidden="1"/>
    </xf>
    <xf numFmtId="2" fontId="5" fillId="0" borderId="1" pivotButton="0" quotePrefix="0" xfId="0"/>
    <xf numFmtId="165" fontId="2" fillId="0" borderId="1" pivotButton="0" quotePrefix="0" xfId="0"/>
    <xf numFmtId="166" fontId="5" fillId="0" borderId="1" pivotButton="0" quotePrefix="0" xfId="0"/>
    <xf numFmtId="164" fontId="2" fillId="0" borderId="1" pivotButton="0" quotePrefix="0" xfId="0"/>
    <xf numFmtId="1" fontId="5" fillId="0" borderId="1" pivotButton="0" quotePrefix="0" xfId="0"/>
    <xf numFmtId="0" fontId="8" fillId="0" borderId="0" pivotButton="0" quotePrefix="0" xfId="0"/>
    <xf numFmtId="0" fontId="5" fillId="0" borderId="0" applyAlignment="1" pivotButton="0" quotePrefix="0" xfId="0">
      <alignment horizontal="center"/>
    </xf>
    <xf numFmtId="0" fontId="3" fillId="0" borderId="4" applyAlignment="1" pivotButton="0" quotePrefix="0" xfId="0">
      <alignment horizontal="left"/>
    </xf>
    <xf numFmtId="0" fontId="0" fillId="0" borderId="4" pivotButton="0" quotePrefix="0" xfId="0"/>
    <xf numFmtId="2" fontId="3" fillId="0" borderId="4" pivotButton="0" quotePrefix="0" xfId="0"/>
    <xf numFmtId="0" fontId="2" fillId="0" borderId="5" applyAlignment="1" pivotButton="0" quotePrefix="0" xfId="0">
      <alignment horizontal="center" wrapText="1"/>
    </xf>
    <xf numFmtId="0" fontId="2" fillId="5" borderId="6" applyAlignment="1" pivotButton="0" quotePrefix="0" xfId="0">
      <alignment horizontal="center" wrapText="1"/>
    </xf>
    <xf numFmtId="0" fontId="2" fillId="5" borderId="7" applyAlignment="1" pivotButton="0" quotePrefix="0" xfId="0">
      <alignment horizontal="center" wrapText="1"/>
    </xf>
    <xf numFmtId="0" fontId="2" fillId="6" borderId="3" applyAlignment="1" pivotButton="0" quotePrefix="0" xfId="0">
      <alignment horizontal="center" wrapText="1"/>
    </xf>
    <xf numFmtId="0" fontId="2" fillId="6" borderId="1" applyAlignment="1" pivotButton="0" quotePrefix="0" xfId="0">
      <alignment horizontal="center" wrapText="1"/>
    </xf>
    <xf numFmtId="0" fontId="2" fillId="7" borderId="1" applyAlignment="1" pivotButton="0" quotePrefix="0" xfId="0">
      <alignment horizontal="center" wrapText="1"/>
    </xf>
    <xf numFmtId="0" fontId="0" fillId="0" borderId="0" applyAlignment="1" pivotButton="0" quotePrefix="0" xfId="0">
      <alignment horizontal="center" wrapText="1"/>
    </xf>
    <xf numFmtId="0" fontId="2" fillId="0" borderId="5" applyProtection="1" pivotButton="0" quotePrefix="0" xfId="0">
      <protection locked="1" hidden="1"/>
    </xf>
    <xf numFmtId="0" fontId="3" fillId="8" borderId="9" pivotButton="0" quotePrefix="0" xfId="0"/>
    <xf numFmtId="0" fontId="3" fillId="8" borderId="8" pivotButton="0" quotePrefix="0" xfId="0"/>
    <xf numFmtId="0" fontId="3" fillId="8" borderId="10" pivotButton="0" quotePrefix="0" xfId="0"/>
    <xf numFmtId="0" fontId="1" fillId="4" borderId="2" pivotButton="0" quotePrefix="0" xfId="0"/>
    <xf numFmtId="0" fontId="1" fillId="3" borderId="2" pivotButton="0" quotePrefix="0" xfId="0"/>
    <xf numFmtId="0" fontId="2" fillId="0" borderId="0" applyProtection="1" pivotButton="0" quotePrefix="0" xfId="0">
      <protection locked="1" hidden="1"/>
    </xf>
    <xf numFmtId="0" fontId="1" fillId="0" borderId="0" pivotButton="0" quotePrefix="0" xfId="0"/>
    <xf numFmtId="0" fontId="2" fillId="0" borderId="12" applyProtection="1" pivotButton="0" quotePrefix="0" xfId="0">
      <protection locked="1" hidden="1"/>
    </xf>
    <xf numFmtId="0" fontId="2" fillId="4" borderId="4" applyProtection="1" pivotButton="0" quotePrefix="0" xfId="0">
      <protection locked="1" hidden="1"/>
    </xf>
    <xf numFmtId="0" fontId="2" fillId="3" borderId="4" applyProtection="1" pivotButton="0" quotePrefix="0" xfId="0">
      <protection locked="1" hidden="1"/>
    </xf>
    <xf numFmtId="0" fontId="2" fillId="0" borderId="13" applyProtection="1" pivotButton="0" quotePrefix="0" xfId="0">
      <protection locked="1" hidden="1"/>
    </xf>
    <xf numFmtId="0" fontId="0" fillId="0" borderId="0" pivotButton="0" quotePrefix="0" xfId="0"/>
    <xf numFmtId="2" fontId="3" fillId="9" borderId="0" pivotButton="0" quotePrefix="0" xfId="0"/>
    <xf numFmtId="0" fontId="1" fillId="0" borderId="11" pivotButton="0" quotePrefix="0" xfId="0"/>
    <xf numFmtId="0" fontId="0" fillId="0" borderId="0" pivotButton="0" quotePrefix="0" xfId="0"/>
    <xf numFmtId="0" fontId="0" fillId="0" borderId="1" pivotButton="0" quotePrefix="0" xfId="0"/>
    <xf numFmtId="0" fontId="1" fillId="0" borderId="1" pivotButton="0" quotePrefix="0" xfId="0"/>
    <xf numFmtId="0" fontId="1" fillId="0" borderId="0" pivotButton="0" quotePrefix="0" xfId="0"/>
    <xf numFmtId="0" fontId="1" fillId="0" borderId="12" pivotButton="0" quotePrefix="0" xfId="0"/>
    <xf numFmtId="0" fontId="6" fillId="0" borderId="5" applyProtection="1" pivotButton="0" quotePrefix="0" xfId="0">
      <protection locked="1" hidden="1"/>
    </xf>
    <xf numFmtId="0" fontId="2" fillId="0" borderId="4" applyProtection="1" pivotButton="0" quotePrefix="0" xfId="0">
      <protection locked="1" hidden="1"/>
    </xf>
    <xf numFmtId="166" fontId="3" fillId="0" borderId="0" applyProtection="1" pivotButton="0" quotePrefix="0" xfId="0">
      <protection locked="1" hidden="1"/>
    </xf>
    <xf numFmtId="0" fontId="2" fillId="0" borderId="0" applyProtection="1" pivotButton="0" quotePrefix="0" xfId="0">
      <protection locked="1" hidden="1"/>
    </xf>
    <xf numFmtId="0" fontId="0" fillId="0" borderId="13" pivotButton="0" quotePrefix="0" xfId="0"/>
    <xf numFmtId="166" fontId="3" fillId="0" borderId="13" applyProtection="1" pivotButton="0" quotePrefix="0" xfId="0">
      <protection locked="1" hidden="1"/>
    </xf>
    <xf numFmtId="0" fontId="0" fillId="0" borderId="5" pivotButton="0" quotePrefix="0" xfId="0"/>
    <xf numFmtId="0" fontId="3" fillId="0" borderId="0" applyAlignment="1" pivotButton="0" quotePrefix="0" xfId="0">
      <alignment horizontal="left"/>
    </xf>
    <xf numFmtId="0" fontId="3" fillId="0" borderId="13" applyAlignment="1" pivotButton="0" quotePrefix="0" xfId="0">
      <alignment horizontal="left"/>
    </xf>
    <xf numFmtId="2" fontId="3" fillId="9" borderId="13" pivotButton="0" quotePrefix="0" xfId="0"/>
    <xf numFmtId="0" fontId="1" fillId="0" borderId="13" pivotButton="0" quotePrefix="0" xfId="0"/>
    <xf numFmtId="0" fontId="2" fillId="0" borderId="14" pivotButton="0" quotePrefix="0" xfId="0"/>
    <xf numFmtId="0" fontId="2" fillId="0" borderId="15" pivotButton="0" quotePrefix="0" xfId="0"/>
    <xf numFmtId="0" fontId="3" fillId="8" borderId="16" pivotButton="0" quotePrefix="0" xfId="0"/>
    <xf numFmtId="0" fontId="3" fillId="8" borderId="6" pivotButton="0" quotePrefix="0" xfId="0"/>
    <xf numFmtId="0" fontId="3" fillId="8" borderId="17" pivotButton="0" quotePrefix="0" xfId="0"/>
    <xf numFmtId="0" fontId="3" fillId="8" borderId="18" pivotButton="0" quotePrefix="0" xfId="0"/>
    <xf numFmtId="0" fontId="3" fillId="0" borderId="4" pivotButton="0" quotePrefix="0" xfId="0"/>
    <xf numFmtId="0" fontId="1" fillId="4" borderId="4" pivotButton="0" quotePrefix="0" xfId="0"/>
    <xf numFmtId="0" fontId="1" fillId="3" borderId="4" pivotButton="0" quotePrefix="0" xfId="0"/>
    <xf numFmtId="0" fontId="0" fillId="0" borderId="11" pivotButton="0" quotePrefix="0" xfId="0"/>
    <xf numFmtId="2" fontId="3" fillId="0" borderId="11" pivotButton="0" quotePrefix="0" xfId="0"/>
    <xf numFmtId="0" fontId="0" fillId="0" borderId="13" pivotButton="0" quotePrefix="0" xfId="0"/>
    <xf numFmtId="2" fontId="3" fillId="0" borderId="13" pivotButton="0" quotePrefix="0" xfId="0"/>
    <xf numFmtId="166" fontId="3" fillId="0" borderId="0" applyProtection="1" pivotButton="0" quotePrefix="0" xfId="0">
      <protection locked="1" hidden="1"/>
    </xf>
    <xf numFmtId="166" fontId="3" fillId="0" borderId="13" applyProtection="1" pivotButton="0" quotePrefix="0" xfId="0">
      <protection locked="1" hidden="1"/>
    </xf>
    <xf numFmtId="164" fontId="2" fillId="4" borderId="1" applyProtection="1" pivotButton="0" quotePrefix="0" xfId="0">
      <protection locked="1" hidden="1"/>
    </xf>
    <xf numFmtId="164" fontId="2" fillId="3" borderId="1" applyProtection="1" pivotButton="0" quotePrefix="0" xfId="0">
      <protection locked="1" hidden="1"/>
    </xf>
    <xf numFmtId="165" fontId="2" fillId="0" borderId="1" pivotButton="0" quotePrefix="0" xfId="0"/>
    <xf numFmtId="166" fontId="5" fillId="0" borderId="1" pivotButton="0" quotePrefix="0" xfId="0"/>
    <xf numFmtId="164" fontId="2" fillId="4" borderId="1" pivotButton="0" quotePrefix="0" xfId="0"/>
    <xf numFmtId="164" fontId="2" fillId="3" borderId="1" pivotButton="0" quotePrefix="0" xfId="0"/>
    <xf numFmtId="164" fontId="2" fillId="0" borderId="1" pivotButton="0" quotePrefix="0" xfId="0"/>
    <xf numFmtId="165" fontId="2" fillId="4" borderId="1" pivotButton="0" quotePrefix="0" xfId="0"/>
    <xf numFmtId="165" fontId="2" fillId="3" borderId="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H302"/>
  <sheetViews>
    <sheetView tabSelected="1" topLeftCell="B61" zoomScaleNormal="100" workbookViewId="0">
      <selection activeCell="D53" sqref="D53"/>
    </sheetView>
  </sheetViews>
  <sheetFormatPr baseColWidth="10" defaultRowHeight="12.75"/>
  <cols>
    <col width="255.625" bestFit="1" customWidth="1" style="1" min="1" max="1"/>
    <col width="16.25" customWidth="1" style="72" min="2" max="2"/>
    <col width="12.125" bestFit="1" customWidth="1" style="72" min="3" max="3"/>
    <col width="10.75" customWidth="1" style="72" min="4" max="4"/>
    <col width="6.375" customWidth="1" style="72" min="5" max="5"/>
    <col width="7.875" customWidth="1" style="72" min="6" max="6"/>
    <col width="6" customWidth="1" style="72" min="7" max="7"/>
    <col width="8.875" customWidth="1" style="72" min="8" max="8"/>
    <col width="10.75" customWidth="1" style="72" min="9" max="48"/>
  </cols>
  <sheetData>
    <row r="1" ht="26.25" customFormat="1" customHeight="1" s="56" thickBot="1">
      <c r="A1" s="50" t="n"/>
      <c r="B1" s="51" t="inlineStr">
        <is>
          <t>Analyse du Patient</t>
        </is>
      </c>
      <c r="C1" s="52" t="inlineStr">
        <is>
          <t>Valeurs</t>
        </is>
      </c>
      <c r="D1" s="52" t="inlineStr">
        <is>
          <t>Valeurs rapportées</t>
        </is>
      </c>
      <c r="E1" s="53" t="inlineStr">
        <is>
          <t>Mini</t>
        </is>
      </c>
      <c r="F1" s="54" t="inlineStr">
        <is>
          <t>Maxi</t>
        </is>
      </c>
      <c r="G1" s="55" t="inlineStr">
        <is>
          <t>Mini</t>
        </is>
      </c>
      <c r="H1" s="55" t="inlineStr">
        <is>
          <t>Maxi</t>
        </is>
      </c>
    </row>
    <row r="2">
      <c r="A2" s="5" t="n"/>
      <c r="B2" s="47" t="inlineStr">
        <is>
          <t>Globules Rouges</t>
        </is>
      </c>
      <c r="C2" s="48" t="n"/>
      <c r="D2" s="49">
        <f>C2*1000</f>
        <v/>
      </c>
      <c r="E2" s="15" t="n">
        <v>4000</v>
      </c>
      <c r="F2" s="15" t="n">
        <v>4500</v>
      </c>
      <c r="G2" s="16" t="n">
        <v>4500</v>
      </c>
      <c r="H2" s="16" t="n">
        <v>5000</v>
      </c>
    </row>
    <row r="3">
      <c r="A3" s="5" t="n"/>
      <c r="B3" s="31" t="inlineStr">
        <is>
          <t>Globules blancs totaux</t>
        </is>
      </c>
      <c r="C3" s="73" t="n"/>
      <c r="D3" s="9">
        <f>C3*1000</f>
        <v/>
      </c>
      <c r="E3" s="15" t="n">
        <v>5000</v>
      </c>
      <c r="F3" s="15" t="n">
        <v>8500</v>
      </c>
      <c r="G3" s="16" t="n">
        <v>4500</v>
      </c>
      <c r="H3" s="16" t="n">
        <v>7500</v>
      </c>
    </row>
    <row r="4">
      <c r="A4" s="5" t="n"/>
      <c r="B4" s="31" t="inlineStr">
        <is>
          <t>Hb</t>
        </is>
      </c>
      <c r="C4" s="73" t="n"/>
      <c r="D4" s="9">
        <f>C4</f>
        <v/>
      </c>
      <c r="E4" s="15" t="n">
        <v>12</v>
      </c>
      <c r="F4" s="15" t="n">
        <v>16</v>
      </c>
      <c r="G4" s="16" t="n"/>
      <c r="H4" s="16" t="n"/>
    </row>
    <row r="5">
      <c r="A5" s="73" t="n"/>
      <c r="B5" s="31" t="inlineStr">
        <is>
          <t>neutrophiles</t>
        </is>
      </c>
      <c r="C5" s="73" t="n"/>
      <c r="D5" s="9">
        <f>C5</f>
        <v/>
      </c>
      <c r="E5" s="17" t="n">
        <v>45</v>
      </c>
      <c r="F5" s="17" t="n">
        <v>55</v>
      </c>
      <c r="G5" s="18" t="n">
        <v>45</v>
      </c>
      <c r="H5" s="18" t="n">
        <v>55</v>
      </c>
    </row>
    <row r="6">
      <c r="A6" s="73" t="n"/>
      <c r="B6" s="31" t="inlineStr">
        <is>
          <t>éosinophiles</t>
        </is>
      </c>
      <c r="C6" s="73" t="n"/>
      <c r="D6" s="9">
        <f>C6</f>
        <v/>
      </c>
      <c r="E6" s="17" t="n">
        <v>1</v>
      </c>
      <c r="F6" s="17" t="n">
        <v>5</v>
      </c>
      <c r="G6" s="18" t="n">
        <v>1</v>
      </c>
      <c r="H6" s="18" t="n">
        <v>5</v>
      </c>
    </row>
    <row r="7">
      <c r="A7" s="73" t="n"/>
      <c r="B7" s="31" t="inlineStr">
        <is>
          <t>basophiles</t>
        </is>
      </c>
      <c r="C7" s="73" t="n"/>
      <c r="D7" s="9">
        <f>C7</f>
        <v/>
      </c>
      <c r="E7" s="17" t="n">
        <v>0.1</v>
      </c>
      <c r="F7" s="17" t="n">
        <v>0.6</v>
      </c>
      <c r="G7" s="18" t="n">
        <v>0.1</v>
      </c>
      <c r="H7" s="18" t="n">
        <v>0.6</v>
      </c>
    </row>
    <row r="8">
      <c r="A8" s="73" t="n"/>
      <c r="B8" s="31" t="inlineStr">
        <is>
          <t>lymphocytes</t>
        </is>
      </c>
      <c r="C8" s="73" t="n"/>
      <c r="D8" s="9">
        <f>C8</f>
        <v/>
      </c>
      <c r="E8" s="17" t="n">
        <v>35</v>
      </c>
      <c r="F8" s="17" t="n">
        <v>45</v>
      </c>
      <c r="G8" s="18" t="n">
        <v>35</v>
      </c>
      <c r="H8" s="18" t="n">
        <v>45</v>
      </c>
    </row>
    <row r="9">
      <c r="A9" s="73" t="n"/>
      <c r="B9" s="31" t="inlineStr">
        <is>
          <t>monocytes</t>
        </is>
      </c>
      <c r="C9" s="73" t="n"/>
      <c r="D9" s="9">
        <f>C9</f>
        <v/>
      </c>
      <c r="E9" s="17" t="n">
        <v>4</v>
      </c>
      <c r="F9" s="17" t="n">
        <v>8</v>
      </c>
      <c r="G9" s="18" t="n">
        <v>4</v>
      </c>
      <c r="H9" s="18" t="n">
        <v>8</v>
      </c>
    </row>
    <row r="10">
      <c r="A10" s="73" t="n"/>
      <c r="B10" s="31" t="inlineStr">
        <is>
          <t>plaquettes</t>
        </is>
      </c>
      <c r="C10" s="73" t="n"/>
      <c r="D10" s="9">
        <f>C10</f>
        <v/>
      </c>
      <c r="E10" s="17" t="n">
        <v>150</v>
      </c>
      <c r="F10" s="17" t="n">
        <v>350</v>
      </c>
      <c r="G10" s="18" t="n">
        <v>150</v>
      </c>
      <c r="H10" s="18" t="n">
        <v>350</v>
      </c>
    </row>
    <row r="11" customFormat="1" s="12">
      <c r="A11" s="73" t="n"/>
      <c r="B11" s="31" t="inlineStr">
        <is>
          <t>LDH</t>
        </is>
      </c>
      <c r="C11" s="73" t="n"/>
      <c r="D11" s="9">
        <f>C11*480/(C61+D61)</f>
        <v/>
      </c>
      <c r="E11" s="17" t="n">
        <v>160</v>
      </c>
      <c r="F11" s="17" t="n">
        <v>320</v>
      </c>
      <c r="G11" s="18" t="n">
        <v>160</v>
      </c>
      <c r="H11" s="18" t="n">
        <v>320</v>
      </c>
    </row>
    <row r="12">
      <c r="A12" s="73" t="n"/>
      <c r="B12" s="31" t="inlineStr">
        <is>
          <t>CPK</t>
        </is>
      </c>
      <c r="C12" s="73" t="n"/>
      <c r="D12" s="9">
        <f>C12*130/(C62+D62)</f>
        <v/>
      </c>
      <c r="E12" s="17" t="n">
        <v>30</v>
      </c>
      <c r="F12" s="17" t="n">
        <v>100</v>
      </c>
      <c r="G12" s="18" t="n">
        <v>30</v>
      </c>
      <c r="H12" s="18" t="n">
        <v>100</v>
      </c>
    </row>
    <row r="13">
      <c r="A13" s="73" t="n"/>
      <c r="B13" s="31" t="inlineStr">
        <is>
          <t>TSH</t>
        </is>
      </c>
      <c r="C13" s="73" t="n"/>
      <c r="D13" s="9">
        <f>C13</f>
        <v/>
      </c>
      <c r="E13" s="17" t="n">
        <v>0.7</v>
      </c>
      <c r="F13" s="17" t="n">
        <v>4.7</v>
      </c>
      <c r="G13" s="18" t="n">
        <v>0.7</v>
      </c>
      <c r="H13" s="18" t="n">
        <v>4.7</v>
      </c>
    </row>
    <row r="14" customFormat="1" s="2">
      <c r="A14" s="73" t="n"/>
      <c r="B14" s="31" t="inlineStr">
        <is>
          <t>Ostéocalcine</t>
        </is>
      </c>
      <c r="C14" s="73" t="n"/>
      <c r="D14" s="9">
        <f>C14*12/(C63+D63)</f>
        <v/>
      </c>
      <c r="E14" s="17" t="n">
        <v>3</v>
      </c>
      <c r="F14" s="17" t="n">
        <v>9</v>
      </c>
      <c r="G14" s="18" t="n">
        <v>3</v>
      </c>
      <c r="H14" s="18" t="n">
        <v>9</v>
      </c>
    </row>
    <row r="15">
      <c r="A15" s="73" t="n"/>
      <c r="B15" s="31" t="inlineStr">
        <is>
          <t>Phosphatases Alcalines Totales</t>
        </is>
      </c>
      <c r="C15" s="73" t="n"/>
      <c r="D15" s="9">
        <f>C15*130/(C64+D64)</f>
        <v/>
      </c>
      <c r="E15" s="17" t="n">
        <v>30</v>
      </c>
      <c r="F15" s="17" t="n">
        <v>100</v>
      </c>
      <c r="G15" s="18" t="n">
        <v>30</v>
      </c>
      <c r="H15" s="18" t="n">
        <v>100</v>
      </c>
    </row>
    <row r="16">
      <c r="A16" s="73" t="n"/>
      <c r="B16" s="31" t="inlineStr">
        <is>
          <t>Isoenzymes Hépatiques H1</t>
        </is>
      </c>
      <c r="C16" s="73" t="n"/>
      <c r="D16" s="9">
        <f>C16*D15/100</f>
        <v/>
      </c>
      <c r="E16" s="17">
        <f>0.6*E15</f>
        <v/>
      </c>
      <c r="F16" s="17">
        <f>0.4*F15</f>
        <v/>
      </c>
      <c r="G16" s="18">
        <f>0.6*G15</f>
        <v/>
      </c>
      <c r="H16" s="18">
        <f>0.4*H15</f>
        <v/>
      </c>
    </row>
    <row r="17">
      <c r="A17" s="73" t="n"/>
      <c r="B17" s="31" t="inlineStr">
        <is>
          <t>Isoenzymes Hépatiques H2</t>
        </is>
      </c>
      <c r="C17" s="73" t="n"/>
      <c r="D17" s="9">
        <f>C17*D15/100</f>
        <v/>
      </c>
      <c r="E17" s="17" t="n"/>
      <c r="F17" s="17" t="n"/>
      <c r="G17" s="18" t="n"/>
      <c r="H17" s="18" t="n"/>
    </row>
    <row r="18" customFormat="1" s="12">
      <c r="A18" s="73" t="n"/>
      <c r="B18" s="31" t="inlineStr">
        <is>
          <t>Isoenzymes Osseuses O1</t>
        </is>
      </c>
      <c r="C18" s="73" t="n"/>
      <c r="D18" s="9">
        <f>C18*D15/100</f>
        <v/>
      </c>
      <c r="E18" s="17">
        <f>0.6*E15</f>
        <v/>
      </c>
      <c r="F18" s="17">
        <f>0.4*F15</f>
        <v/>
      </c>
      <c r="G18" s="18">
        <f>0.6*G15</f>
        <v/>
      </c>
      <c r="H18" s="18">
        <f>0.4*H15</f>
        <v/>
      </c>
    </row>
    <row r="19">
      <c r="A19" s="73" t="n"/>
      <c r="B19" s="31" t="inlineStr">
        <is>
          <t>Isoenzymes Intestinales I1</t>
        </is>
      </c>
      <c r="C19" s="73" t="n"/>
      <c r="D19" s="9">
        <f>C19*D15/100</f>
        <v/>
      </c>
      <c r="E19" s="17" t="n"/>
      <c r="F19" s="17" t="n"/>
      <c r="G19" s="18" t="n"/>
      <c r="H19" s="18" t="n"/>
    </row>
    <row r="20">
      <c r="A20" s="73" t="n"/>
      <c r="B20" s="31" t="inlineStr">
        <is>
          <t>Isoenzymes Intestinales I2</t>
        </is>
      </c>
      <c r="C20" s="73" t="n"/>
      <c r="D20" s="9">
        <f>C20*D15/100</f>
        <v/>
      </c>
      <c r="E20" s="17" t="n"/>
      <c r="F20" s="17" t="n"/>
      <c r="G20" s="18" t="n"/>
      <c r="H20" s="18" t="n"/>
    </row>
    <row r="21">
      <c r="A21" s="73" t="n"/>
      <c r="B21" s="31" t="inlineStr">
        <is>
          <t>Isoenzymes Intestinales I3</t>
        </is>
      </c>
      <c r="C21" s="73" t="n"/>
      <c r="D21" s="9">
        <f>C21*D15/100</f>
        <v/>
      </c>
      <c r="E21" s="17" t="n"/>
      <c r="F21" s="17" t="n"/>
      <c r="G21" s="18" t="n"/>
      <c r="H21" s="18" t="n"/>
    </row>
    <row r="22">
      <c r="A22" s="73" t="n"/>
      <c r="B22" s="31" t="inlineStr">
        <is>
          <t>Potassium</t>
        </is>
      </c>
      <c r="C22" s="73" t="n"/>
      <c r="D22" s="9">
        <f>C22</f>
        <v/>
      </c>
      <c r="E22" s="17" t="n">
        <v>3.7</v>
      </c>
      <c r="F22" s="17" t="n">
        <v>4.7</v>
      </c>
      <c r="G22" s="18" t="n"/>
      <c r="H22" s="18" t="n"/>
    </row>
    <row r="23">
      <c r="A23" s="73" t="n"/>
      <c r="B23" s="5" t="inlineStr">
        <is>
          <t>Calcium</t>
        </is>
      </c>
      <c r="C23" s="32" t="n"/>
      <c r="D23" s="29">
        <f>C23*2</f>
        <v/>
      </c>
      <c r="E23" s="17" t="n">
        <v>4.2</v>
      </c>
      <c r="F23" s="17" t="n">
        <v>5.2</v>
      </c>
      <c r="G23" s="18" t="n"/>
      <c r="H23" s="18" t="n"/>
    </row>
    <row r="24">
      <c r="A24" s="73" t="n"/>
      <c r="B24" s="5" t="inlineStr">
        <is>
          <t>VS 1</t>
        </is>
      </c>
      <c r="C24" s="73" t="n"/>
      <c r="D24" s="9">
        <f>C24</f>
        <v/>
      </c>
      <c r="E24" s="15" t="n"/>
      <c r="F24" s="15" t="n"/>
      <c r="G24" s="16" t="n"/>
      <c r="H24" s="16" t="n"/>
    </row>
    <row r="25">
      <c r="A25" s="73" t="n"/>
      <c r="B25" s="5" t="inlineStr">
        <is>
          <t>VS 2</t>
        </is>
      </c>
      <c r="C25" s="73" t="n"/>
      <c r="D25" s="9">
        <f>C25</f>
        <v/>
      </c>
      <c r="E25" s="15" t="n"/>
      <c r="F25" s="15" t="n"/>
      <c r="G25" s="16" t="n"/>
      <c r="H25" s="16" t="n"/>
    </row>
    <row r="26">
      <c r="A26" s="73" t="n"/>
      <c r="B26" s="31" t="inlineStr">
        <is>
          <t>ACE</t>
        </is>
      </c>
      <c r="C26" s="73" t="n"/>
      <c r="D26" s="9">
        <f>C26</f>
        <v/>
      </c>
      <c r="E26" s="17" t="n"/>
      <c r="F26" s="17" t="n"/>
      <c r="G26" s="18" t="n"/>
      <c r="H26" s="18" t="n"/>
    </row>
    <row r="27">
      <c r="A27" s="73" t="n"/>
      <c r="B27" s="31" t="inlineStr">
        <is>
          <t>CA 15/3</t>
        </is>
      </c>
      <c r="C27" s="73" t="n"/>
      <c r="D27" s="9">
        <f>C27</f>
        <v/>
      </c>
      <c r="E27" s="17" t="n"/>
      <c r="F27" s="17" t="n"/>
      <c r="G27" s="18" t="n"/>
      <c r="H27" s="18" t="n"/>
    </row>
    <row r="28">
      <c r="A28" s="73" t="n"/>
      <c r="B28" s="31" t="inlineStr">
        <is>
          <t>CA 125</t>
        </is>
      </c>
      <c r="C28" s="73" t="n"/>
      <c r="D28" s="9">
        <f>C28</f>
        <v/>
      </c>
      <c r="E28" s="17" t="n"/>
      <c r="F28" s="17" t="n"/>
      <c r="G28" s="18" t="n"/>
      <c r="H28" s="18" t="n"/>
    </row>
    <row r="29">
      <c r="A29" s="73" t="n"/>
      <c r="B29" s="31" t="inlineStr">
        <is>
          <t>CA 19/9</t>
        </is>
      </c>
      <c r="C29" s="73" t="n"/>
      <c r="D29" s="9">
        <f>C29</f>
        <v/>
      </c>
      <c r="E29" s="17" t="n">
        <v>0</v>
      </c>
      <c r="F29" s="17" t="n">
        <v>37</v>
      </c>
      <c r="G29" s="18" t="n">
        <v>0</v>
      </c>
      <c r="H29" s="18" t="n">
        <v>37</v>
      </c>
    </row>
    <row r="30">
      <c r="A30" s="73" t="n"/>
      <c r="B30" s="31" t="inlineStr">
        <is>
          <t>FT3 (si pmol * 0,66)</t>
        </is>
      </c>
      <c r="C30" s="73" t="n"/>
      <c r="D30" s="9">
        <f>C30</f>
        <v/>
      </c>
      <c r="E30" s="17" t="n"/>
      <c r="F30" s="17" t="n"/>
      <c r="G30" s="18" t="n"/>
      <c r="H30" s="18" t="n"/>
    </row>
    <row r="31">
      <c r="A31" s="73" t="n"/>
      <c r="B31" s="31" t="inlineStr">
        <is>
          <t>FT4 (si pmol * 0,78)</t>
        </is>
      </c>
      <c r="C31" s="73" t="n"/>
      <c r="D31" s="9">
        <f>C31</f>
        <v/>
      </c>
      <c r="E31" s="17" t="n"/>
      <c r="F31" s="17" t="n"/>
      <c r="G31" s="18" t="n"/>
      <c r="H31" s="18" t="n"/>
    </row>
    <row r="32">
      <c r="A32" s="73" t="n"/>
      <c r="B32" s="31" t="inlineStr">
        <is>
          <t>PAP</t>
        </is>
      </c>
      <c r="C32" s="73" t="n"/>
      <c r="D32" s="9">
        <f>C32</f>
        <v/>
      </c>
      <c r="E32" s="17" t="n"/>
      <c r="F32" s="17" t="n"/>
      <c r="G32" s="18" t="n"/>
      <c r="H32" s="18" t="n"/>
    </row>
    <row r="33">
      <c r="A33" s="73" t="n"/>
      <c r="B33" s="31" t="inlineStr">
        <is>
          <t>PSA</t>
        </is>
      </c>
      <c r="C33" s="73" t="n"/>
      <c r="D33" s="9">
        <f>C33</f>
        <v/>
      </c>
      <c r="E33" s="17" t="n"/>
      <c r="F33" s="17" t="n"/>
      <c r="G33" s="18" t="n"/>
      <c r="H33" s="18" t="n"/>
    </row>
    <row r="34" customFormat="1" s="12">
      <c r="A34" s="73" t="n"/>
      <c r="B34" s="31" t="inlineStr">
        <is>
          <t>Cl</t>
        </is>
      </c>
      <c r="C34" s="73" t="n"/>
      <c r="D34" s="9">
        <f>C34</f>
        <v/>
      </c>
      <c r="E34" s="17" t="n"/>
      <c r="F34" s="17" t="n"/>
      <c r="G34" s="18" t="n"/>
      <c r="H34" s="18" t="n"/>
    </row>
    <row r="35">
      <c r="A35" s="73" t="n"/>
      <c r="B35" s="31" t="inlineStr">
        <is>
          <t>Na</t>
        </is>
      </c>
      <c r="C35" s="73" t="n"/>
      <c r="D35" s="9">
        <f>C35</f>
        <v/>
      </c>
      <c r="E35" s="17" t="n"/>
      <c r="F35" s="17" t="n"/>
      <c r="G35" s="18" t="n"/>
      <c r="H35" s="18" t="n"/>
    </row>
    <row r="36">
      <c r="A36" s="73" t="n"/>
      <c r="B36" s="31" t="inlineStr">
        <is>
          <t>cholestérol</t>
        </is>
      </c>
      <c r="C36" s="73" t="n"/>
      <c r="D36" s="9">
        <f>C36</f>
        <v/>
      </c>
      <c r="E36" s="17" t="n"/>
      <c r="F36" s="17" t="n"/>
      <c r="G36" s="18" t="n"/>
      <c r="H36" s="18" t="n"/>
    </row>
    <row r="37">
      <c r="A37" s="73" t="n"/>
      <c r="B37" s="31" t="inlineStr">
        <is>
          <t>HDL</t>
        </is>
      </c>
      <c r="C37" s="73" t="n"/>
      <c r="D37" s="9">
        <f>C37</f>
        <v/>
      </c>
      <c r="E37" s="17" t="n"/>
      <c r="F37" s="17" t="n"/>
      <c r="G37" s="18" t="n"/>
      <c r="H37" s="18" t="n"/>
    </row>
    <row r="38">
      <c r="A38" s="73" t="n"/>
      <c r="B38" s="31" t="inlineStr">
        <is>
          <t>ASAT</t>
        </is>
      </c>
      <c r="C38" s="73" t="n"/>
      <c r="D38" s="9">
        <f>C38</f>
        <v/>
      </c>
      <c r="E38" s="17" t="n"/>
      <c r="F38" s="17" t="n"/>
      <c r="G38" s="18" t="n"/>
      <c r="H38" s="18" t="n"/>
    </row>
    <row r="39">
      <c r="A39" s="73" t="n"/>
      <c r="B39" s="31" t="inlineStr">
        <is>
          <t>ALAT</t>
        </is>
      </c>
      <c r="C39" s="73" t="n"/>
      <c r="D39" s="9">
        <f>C39</f>
        <v/>
      </c>
      <c r="E39" s="17" t="n"/>
      <c r="F39" s="17" t="n"/>
      <c r="G39" s="18" t="n"/>
      <c r="H39" s="18" t="n"/>
    </row>
    <row r="40">
      <c r="A40" s="73" t="n"/>
      <c r="B40" s="33" t="inlineStr">
        <is>
          <t>gGT</t>
        </is>
      </c>
      <c r="C40" s="73" t="n"/>
      <c r="D40" s="9">
        <f>C40</f>
        <v/>
      </c>
      <c r="E40" s="17" t="n"/>
      <c r="F40" s="17" t="n"/>
      <c r="G40" s="18" t="n"/>
      <c r="H40" s="18" t="n"/>
    </row>
    <row r="41">
      <c r="A41" s="73" t="n"/>
      <c r="B41" s="31" t="inlineStr">
        <is>
          <t>UREE</t>
        </is>
      </c>
      <c r="C41" s="73" t="n"/>
      <c r="D41" s="9">
        <f>C41</f>
        <v/>
      </c>
      <c r="E41" s="17" t="n">
        <v>271</v>
      </c>
      <c r="F41" s="17" t="n">
        <v>550</v>
      </c>
      <c r="G41" s="18" t="n"/>
      <c r="H41" s="18" t="n"/>
    </row>
    <row r="42">
      <c r="A42" s="73" t="n"/>
      <c r="B42" s="31" t="inlineStr">
        <is>
          <t>CREATININE</t>
        </is>
      </c>
      <c r="C42" s="73" t="n"/>
      <c r="D42" s="9">
        <f>C42</f>
        <v/>
      </c>
      <c r="E42" s="17" t="n">
        <v>90</v>
      </c>
      <c r="F42" s="17" t="n">
        <v>135</v>
      </c>
      <c r="G42" s="18" t="n"/>
      <c r="H42" s="18" t="n"/>
    </row>
    <row r="43">
      <c r="A43" s="73" t="n"/>
      <c r="B43" s="73" t="inlineStr">
        <is>
          <t>GLYCEMIE</t>
        </is>
      </c>
      <c r="C43" s="73" t="n"/>
      <c r="D43" s="9">
        <f>C43</f>
        <v/>
      </c>
      <c r="E43" s="17" t="n"/>
      <c r="F43" s="17" t="n"/>
      <c r="G43" s="18" t="n"/>
      <c r="H43" s="18" t="n"/>
    </row>
    <row r="44">
      <c r="A44" s="73" t="n"/>
      <c r="B44" s="73" t="inlineStr">
        <is>
          <t>ACIDE URIQUE</t>
        </is>
      </c>
      <c r="C44" s="73" t="n"/>
      <c r="D44" s="9">
        <f>C44</f>
        <v/>
      </c>
      <c r="E44" s="17" t="n"/>
      <c r="F44" s="17" t="n"/>
      <c r="G44" s="18" t="n"/>
      <c r="H44" s="18" t="n"/>
    </row>
    <row r="45">
      <c r="A45" s="73" t="n"/>
      <c r="B45" s="73" t="inlineStr">
        <is>
          <t>GGT</t>
        </is>
      </c>
      <c r="C45" s="73" t="n"/>
      <c r="D45" s="9">
        <f>C45</f>
        <v/>
      </c>
      <c r="E45" s="17" t="n"/>
      <c r="F45" s="17" t="n"/>
      <c r="G45" s="18" t="n"/>
      <c r="H45" s="18" t="n"/>
    </row>
    <row r="46">
      <c r="A46" s="73" t="n"/>
      <c r="B46" s="73" t="inlineStr">
        <is>
          <t>SGOT</t>
        </is>
      </c>
      <c r="C46" s="73" t="n"/>
      <c r="D46" s="9">
        <f>C46</f>
        <v/>
      </c>
      <c r="E46" s="17" t="n"/>
      <c r="F46" s="17" t="n"/>
      <c r="G46" s="18" t="n"/>
      <c r="H46" s="18" t="n"/>
    </row>
    <row r="47">
      <c r="A47" s="73" t="n"/>
      <c r="B47" s="73" t="inlineStr">
        <is>
          <t>SGPT</t>
        </is>
      </c>
      <c r="C47" s="73" t="n"/>
      <c r="D47" s="9">
        <f>C47</f>
        <v/>
      </c>
      <c r="E47" s="17" t="n"/>
      <c r="F47" s="17" t="n"/>
      <c r="G47" s="18" t="n"/>
      <c r="H47" s="18" t="n"/>
    </row>
    <row r="48">
      <c r="A48" s="73" t="n"/>
      <c r="B48" s="73" t="inlineStr">
        <is>
          <t>TRIGLYCERIDES</t>
        </is>
      </c>
      <c r="C48" s="73" t="n"/>
      <c r="D48" s="9">
        <f>C48</f>
        <v/>
      </c>
      <c r="E48" s="17" t="n"/>
      <c r="F48" s="17" t="n"/>
      <c r="G48" s="18" t="n"/>
      <c r="H48" s="18" t="n"/>
    </row>
    <row r="49">
      <c r="A49" s="73" t="n"/>
      <c r="B49" s="73" t="inlineStr">
        <is>
          <t>taille</t>
        </is>
      </c>
      <c r="C49" s="73" t="n"/>
      <c r="D49" s="9">
        <f>C49</f>
        <v/>
      </c>
      <c r="E49" s="17" t="n"/>
      <c r="F49" s="17" t="n"/>
      <c r="G49" s="18" t="n"/>
      <c r="H49" s="18" t="n"/>
    </row>
    <row r="50">
      <c r="A50" s="73" t="n"/>
      <c r="B50" s="32" t="inlineStr">
        <is>
          <t>poids</t>
        </is>
      </c>
      <c r="C50" s="32" t="n"/>
      <c r="D50" s="29">
        <f>C50</f>
        <v/>
      </c>
      <c r="E50" s="61" t="n"/>
      <c r="F50" s="61" t="n"/>
      <c r="G50" s="62" t="n"/>
      <c r="H50" s="62" t="n"/>
    </row>
    <row r="51">
      <c r="A51" s="83" t="n"/>
      <c r="B51" s="97" t="inlineStr">
        <is>
          <t>CRP</t>
        </is>
      </c>
      <c r="C51" s="97" t="n"/>
      <c r="D51" s="98">
        <f>C51</f>
        <v/>
      </c>
      <c r="E51" s="71" t="n"/>
      <c r="F51" s="71" t="n"/>
      <c r="G51" s="71" t="n"/>
      <c r="H51" s="71" t="n"/>
    </row>
    <row r="52">
      <c r="A52" s="83" t="n"/>
      <c r="B52" s="99" t="inlineStr">
        <is>
          <t>LDL</t>
        </is>
      </c>
      <c r="C52" s="99" t="n"/>
      <c r="D52" s="100">
        <f>C52</f>
        <v/>
      </c>
      <c r="E52" s="87" t="n"/>
      <c r="F52" s="87" t="n"/>
      <c r="G52" s="87" t="n"/>
      <c r="H52" s="87" t="n"/>
    </row>
    <row r="53">
      <c r="A53" s="73" t="n"/>
      <c r="B53" s="94" t="inlineStr">
        <is>
          <t>Index d'inflammation</t>
        </is>
      </c>
      <c r="C53" s="48" t="n"/>
      <c r="D53" s="49">
        <f>(((D25/2)+D24)/2)/D24</f>
        <v/>
      </c>
      <c r="E53" s="95" t="n"/>
      <c r="F53" s="95" t="n"/>
      <c r="G53" s="96" t="n"/>
      <c r="H53" s="96" t="n"/>
    </row>
    <row r="54">
      <c r="A54" s="73" t="n"/>
      <c r="B54" s="31" t="inlineStr">
        <is>
          <t>Cl/Na</t>
        </is>
      </c>
      <c r="C54" s="73" t="n"/>
      <c r="D54" s="9">
        <f>D34/D35</f>
        <v/>
      </c>
      <c r="E54" s="17" t="n"/>
      <c r="F54" s="17" t="n"/>
      <c r="G54" s="18" t="n"/>
      <c r="H54" s="18" t="n"/>
    </row>
    <row r="55">
      <c r="A55" s="73" t="n"/>
      <c r="B55" s="31" t="inlineStr">
        <is>
          <t>hydratation</t>
        </is>
      </c>
      <c r="C55" s="73" t="n"/>
      <c r="D55" s="9">
        <f>D54/D120</f>
        <v/>
      </c>
      <c r="E55" s="17" t="n"/>
      <c r="F55" s="17" t="n"/>
      <c r="G55" s="18" t="n"/>
      <c r="H55" s="18" t="n"/>
    </row>
    <row r="56">
      <c r="A56" s="73" t="n"/>
      <c r="B56" s="31" t="inlineStr">
        <is>
          <t>athérogénicité</t>
        </is>
      </c>
      <c r="C56" s="73" t="n"/>
      <c r="D56" s="9">
        <f>D36/D37</f>
        <v/>
      </c>
      <c r="E56" s="17" t="n"/>
      <c r="F56" s="17" t="n"/>
      <c r="G56" s="18" t="n"/>
      <c r="H56" s="18" t="n"/>
    </row>
    <row r="57">
      <c r="A57" s="73" t="n"/>
      <c r="B57" s="31" t="inlineStr">
        <is>
          <t>ASAT/ALAT</t>
        </is>
      </c>
      <c r="C57" s="73" t="n"/>
      <c r="D57" s="9">
        <f>D38/D39</f>
        <v/>
      </c>
      <c r="E57" s="17" t="n"/>
      <c r="F57" s="17" t="n"/>
      <c r="G57" s="18" t="n"/>
      <c r="H57" s="18" t="n"/>
    </row>
    <row r="58">
      <c r="A58" s="83" t="n"/>
      <c r="B58" s="84" t="n"/>
      <c r="D58" s="70" t="n"/>
      <c r="E58" s="75" t="n"/>
      <c r="F58" s="75" t="n"/>
      <c r="G58" s="75" t="n"/>
      <c r="H58" s="75" t="n"/>
    </row>
    <row r="59">
      <c r="A59" s="83" t="n"/>
      <c r="B59" s="85" t="n"/>
      <c r="C59" s="99" t="n"/>
      <c r="D59" s="86" t="n"/>
      <c r="E59" s="87" t="n"/>
      <c r="F59" s="87" t="n"/>
      <c r="G59" s="87" t="n"/>
      <c r="H59" s="87" t="n"/>
    </row>
    <row r="60" ht="13.5" customHeight="1" s="72" thickBot="1">
      <c r="A60" s="73" t="n"/>
      <c r="B60" s="74" t="n"/>
      <c r="C60" s="88" t="inlineStr">
        <is>
          <t>Mini</t>
        </is>
      </c>
      <c r="D60" s="89" t="inlineStr">
        <is>
          <t>Maxi</t>
        </is>
      </c>
      <c r="E60" s="76" t="n"/>
      <c r="F60" s="75" t="n"/>
      <c r="G60" s="75" t="n"/>
      <c r="H60" s="75" t="n"/>
    </row>
    <row r="61" ht="13.5" customHeight="1" s="72" thickBot="1">
      <c r="A61" s="73" t="n"/>
      <c r="B61" s="57" t="inlineStr">
        <is>
          <t>LDH</t>
        </is>
      </c>
      <c r="C61" s="59" t="n">
        <v>125</v>
      </c>
      <c r="D61" s="90" t="n">
        <v>220</v>
      </c>
      <c r="E61" s="65" t="n"/>
      <c r="F61" s="80" t="n"/>
      <c r="G61" s="75" t="n"/>
      <c r="H61" s="75" t="n"/>
    </row>
    <row r="62" ht="13.5" customHeight="1" s="72" thickBot="1">
      <c r="A62" s="73" t="n"/>
      <c r="B62" s="57" t="inlineStr">
        <is>
          <t>CPK</t>
        </is>
      </c>
      <c r="C62" s="60" t="n">
        <v>29</v>
      </c>
      <c r="D62" s="91" t="n">
        <v>168</v>
      </c>
      <c r="E62" s="65" t="n"/>
      <c r="F62" s="80" t="n"/>
      <c r="G62" s="75" t="n"/>
      <c r="H62" s="75" t="n"/>
    </row>
    <row r="63" ht="13.5" customHeight="1" s="72" thickBot="1">
      <c r="A63" s="73" t="n"/>
      <c r="B63" s="57" t="inlineStr">
        <is>
          <t>ostéocalcine</t>
        </is>
      </c>
      <c r="C63" s="58" t="n">
        <v>11</v>
      </c>
      <c r="D63" s="90" t="n">
        <v>43</v>
      </c>
      <c r="E63" s="65" t="n"/>
      <c r="F63" s="80" t="n"/>
      <c r="G63" s="75" t="n"/>
      <c r="H63" s="75" t="n"/>
    </row>
    <row r="64">
      <c r="A64" s="3" t="n"/>
      <c r="B64" s="57" t="inlineStr">
        <is>
          <t>phosphatases alcalines</t>
        </is>
      </c>
      <c r="C64" s="92" t="n">
        <v>35</v>
      </c>
      <c r="D64" s="93" t="n">
        <v>104</v>
      </c>
      <c r="E64" s="65" t="n"/>
      <c r="F64" s="80" t="n"/>
      <c r="G64" s="80" t="n"/>
      <c r="H64" s="80" t="n"/>
    </row>
    <row r="65">
      <c r="A65" s="77" t="n"/>
      <c r="C65" s="101" t="n"/>
      <c r="D65" s="101" t="n"/>
      <c r="E65" s="80" t="n"/>
      <c r="F65" s="80" t="n"/>
      <c r="G65" s="80" t="n"/>
      <c r="H65" s="80" t="n"/>
    </row>
    <row r="66">
      <c r="A66" s="77" t="n"/>
      <c r="B66" s="99" t="n"/>
      <c r="C66" s="102" t="n"/>
      <c r="D66" s="102" t="n"/>
      <c r="E66" s="68" t="n"/>
      <c r="F66" s="68" t="n"/>
      <c r="G66" s="68" t="n"/>
      <c r="H66" s="68" t="n"/>
    </row>
    <row r="67">
      <c r="A67" s="4" t="n"/>
      <c r="B67" s="78" t="inlineStr">
        <is>
          <t xml:space="preserve">Nom </t>
        </is>
      </c>
      <c r="C67" s="78" t="inlineStr">
        <is>
          <t>STRUCTURE</t>
        </is>
      </c>
      <c r="D67" s="78" t="inlineStr">
        <is>
          <t>FONCTION</t>
        </is>
      </c>
      <c r="E67" s="66" t="inlineStr">
        <is>
          <t xml:space="preserve">Mini F </t>
        </is>
      </c>
      <c r="F67" s="66" t="inlineStr">
        <is>
          <t>Maxi F</t>
        </is>
      </c>
      <c r="G67" s="67" t="inlineStr">
        <is>
          <t>Mini H</t>
        </is>
      </c>
      <c r="H67" s="67" t="inlineStr">
        <is>
          <t>Maxi H</t>
        </is>
      </c>
    </row>
    <row r="68">
      <c r="A68" s="35" t="inlineStr">
        <is>
          <t>Index dit rapport génital, exprime l’activité relative des androgènes tissulaires par rapport à celle des oestrogènes.</t>
        </is>
      </c>
      <c r="B68" s="3" t="inlineStr">
        <is>
          <t>Rapport génital</t>
        </is>
      </c>
      <c r="C68" s="36">
        <f>D2/D3</f>
        <v/>
      </c>
      <c r="D68" s="36">
        <f>D2/D3</f>
        <v/>
      </c>
      <c r="E68" s="13" t="n">
        <v>0.7</v>
      </c>
      <c r="F68" s="13" t="n">
        <v>0.85</v>
      </c>
      <c r="G68" s="14" t="n">
        <v>0.8</v>
      </c>
      <c r="H68" s="14" t="n">
        <v>0.95</v>
      </c>
    </row>
    <row r="69">
      <c r="A69" s="35" t="inlineStr">
        <is>
          <t>Index dit rapport génito-thyroïdien, exprime l’activité relative de la gonade par rapport à celle de la thyroïde ; il traduit, en outre, en cas d’élévation une activité thyroïdienne efficace, en cas de baisse une augmentation de l’activité TSH, nonobstant l’activité thyroïdienne absolue.</t>
        </is>
      </c>
      <c r="B69" s="3" t="inlineStr">
        <is>
          <t>G/T</t>
        </is>
      </c>
      <c r="C69" s="36">
        <f>D5/D8</f>
        <v/>
      </c>
      <c r="D69" s="36">
        <f>D5/D8</f>
        <v/>
      </c>
      <c r="E69" s="13" t="n">
        <v>1.5</v>
      </c>
      <c r="F69" s="13" t="n">
        <v>2.5</v>
      </c>
      <c r="G69" s="14" t="n">
        <v>1.5</v>
      </c>
      <c r="H69" s="14" t="n">
        <v>2.5</v>
      </c>
    </row>
    <row r="70">
      <c r="A70" s="35" t="inlineStr">
        <is>
          <t>Index dit de catabolisme/anabolisme, exprime la part de l’activité relative catabolique de l’organisme par rapport à celle anabolique.</t>
        </is>
      </c>
      <c r="B70" s="3" t="inlineStr">
        <is>
          <t>Catabolisme/Anabolisme</t>
        </is>
      </c>
      <c r="C70" s="36">
        <f>C69/C155</f>
        <v/>
      </c>
      <c r="D70" s="36">
        <f>D69/D68</f>
        <v/>
      </c>
      <c r="E70" s="13" t="n">
        <v>1.8</v>
      </c>
      <c r="F70" s="13" t="n">
        <v>3</v>
      </c>
      <c r="G70" s="14" t="n">
        <v>1.8</v>
      </c>
      <c r="H70" s="14" t="n">
        <v>3</v>
      </c>
    </row>
    <row r="71">
      <c r="A71" s="35" t="inlineStr">
        <is>
          <t>Index dit d'adaptation, exprime l’activité relative de l’ACTH dans la fonction adaptative par rapport à celle de la FSH.</t>
        </is>
      </c>
      <c r="B71" s="3" t="inlineStr">
        <is>
          <t>rapport d'adaptation</t>
        </is>
      </c>
      <c r="C71" s="36">
        <f>D6/D9</f>
        <v/>
      </c>
      <c r="D71" s="36">
        <f>D6/D9</f>
        <v/>
      </c>
      <c r="E71" s="13" t="n">
        <v>0.25</v>
      </c>
      <c r="F71" s="13" t="n">
        <v>0.5</v>
      </c>
      <c r="G71" s="14" t="n">
        <v>0.25</v>
      </c>
      <c r="H71" s="14" t="n">
        <v>0.5</v>
      </c>
    </row>
    <row r="72">
      <c r="A72" s="35" t="inlineStr">
        <is>
          <t>Index dit de cortisol circulant, exprime l’activité sécrétoire en cortisol du cortex surrénal et son excrétion lors des syndromes d’adaptation.</t>
        </is>
      </c>
      <c r="B72" s="3" t="inlineStr">
        <is>
          <t>index cortisol circulant</t>
        </is>
      </c>
      <c r="C72" s="36">
        <f>C70/C71</f>
        <v/>
      </c>
      <c r="D72" s="36">
        <f>D70/D71</f>
        <v/>
      </c>
      <c r="E72" s="13" t="n">
        <v>3</v>
      </c>
      <c r="F72" s="13" t="n">
        <v>7</v>
      </c>
      <c r="G72" s="14" t="n">
        <v>3</v>
      </c>
      <c r="H72" s="14" t="n">
        <v>7</v>
      </c>
    </row>
    <row r="73">
      <c r="A73" s="35" t="inlineStr">
        <is>
          <t>Index dit androgénique, exprime la part de l’activité relative des androgènes d’origine gonadique par rapport à celle des androgènes d’origine surrénalienne.</t>
        </is>
      </c>
      <c r="B73" s="3" t="inlineStr">
        <is>
          <t>index androgénique</t>
        </is>
      </c>
      <c r="C73" s="36">
        <f>C155/C71</f>
        <v/>
      </c>
      <c r="D73" s="36">
        <f>D68/D71</f>
        <v/>
      </c>
      <c r="E73" s="13" t="n">
        <v>1.2</v>
      </c>
      <c r="F73" s="13" t="n">
        <v>2</v>
      </c>
      <c r="G73" s="14" t="n">
        <v>1.2</v>
      </c>
      <c r="H73" s="14" t="n">
        <v>2</v>
      </c>
    </row>
    <row r="74">
      <c r="A74" s="35" t="inlineStr">
        <is>
          <t>Index dit cortico-surrénalien, exprime le niveau d’activité endocrine globale du cortex surrénal.</t>
        </is>
      </c>
      <c r="B74" s="3" t="inlineStr">
        <is>
          <t>index cortico surrénalien</t>
        </is>
      </c>
      <c r="C74" s="36">
        <f>C72/C73</f>
        <v/>
      </c>
      <c r="D74" s="36">
        <f>D72/D73</f>
        <v/>
      </c>
      <c r="E74" s="13" t="n">
        <v>2.7</v>
      </c>
      <c r="F74" s="13" t="n">
        <v>3.3</v>
      </c>
      <c r="G74" s="14" t="n">
        <v>2.7</v>
      </c>
      <c r="H74" s="14" t="n">
        <v>3.3</v>
      </c>
    </row>
    <row r="75">
      <c r="A75" s="35" t="inlineStr">
        <is>
          <t>Index dit de permissivité cortico-surrénalienne, exprime la part de l’activité permissive qu’exerce le cortex surrénal sur l’activité sécrétoire hormonale des autres glandes endocrines.</t>
        </is>
      </c>
      <c r="B75" s="3" t="inlineStr">
        <is>
          <t>index de permissivité cortico surrénalien</t>
        </is>
      </c>
      <c r="C75" s="36">
        <f>1/C73</f>
        <v/>
      </c>
      <c r="D75" s="36">
        <f>1/D73</f>
        <v/>
      </c>
      <c r="E75" s="13" t="n">
        <v>0.45</v>
      </c>
      <c r="F75" s="13" t="n">
        <v>0.8</v>
      </c>
      <c r="G75" s="14" t="n">
        <v>0.45</v>
      </c>
      <c r="H75" s="14" t="n">
        <v>0.8</v>
      </c>
    </row>
    <row r="76">
      <c r="A76" s="35" t="inlineStr">
        <is>
          <t>Index dit d'aromatisation des œstrogènes, exprime la part relative de l’activité aromatisante du cortex surrénal par rapport à ses autres activités.</t>
        </is>
      </c>
      <c r="B76" s="3" t="inlineStr">
        <is>
          <t>index d'aromatisation des oestrogènes</t>
        </is>
      </c>
      <c r="C76" s="36">
        <f>C75/C155</f>
        <v/>
      </c>
      <c r="D76" s="36">
        <f>D75/D68</f>
        <v/>
      </c>
      <c r="E76" s="13" t="n">
        <v>0.6</v>
      </c>
      <c r="F76" s="13" t="n">
        <v>1.2</v>
      </c>
      <c r="G76" s="14" t="n">
        <v>0.5</v>
      </c>
      <c r="H76" s="14" t="n">
        <v>0.9</v>
      </c>
    </row>
    <row r="77">
      <c r="A77" s="35" t="inlineStr">
        <is>
          <t>Index dit thyroïdien, exprime l’activité métabolique de la thyroïde.</t>
        </is>
      </c>
      <c r="B77" s="3" t="inlineStr">
        <is>
          <t>index thyroidien</t>
        </is>
      </c>
      <c r="C77" s="36">
        <f>D11/D12</f>
        <v/>
      </c>
      <c r="D77" s="36">
        <f>D11/D12</f>
        <v/>
      </c>
      <c r="E77" s="13" t="n">
        <v>3.5</v>
      </c>
      <c r="F77" s="13" t="n">
        <v>5.5</v>
      </c>
      <c r="G77" s="14" t="n">
        <v>3.5</v>
      </c>
      <c r="H77" s="14" t="n">
        <v>5.5</v>
      </c>
    </row>
    <row r="78">
      <c r="A78" s="35" t="inlineStr">
        <is>
          <t>taux dit de catabolisme, exprime le niveau d’activité catabolique de l’organisme.</t>
        </is>
      </c>
      <c r="B78" s="3" t="inlineStr">
        <is>
          <t>taux de catabolisme</t>
        </is>
      </c>
      <c r="C78" s="36">
        <f>C77/C74</f>
        <v/>
      </c>
      <c r="D78" s="36">
        <f>D77/D74</f>
        <v/>
      </c>
      <c r="E78" s="13" t="n">
        <v>1.3</v>
      </c>
      <c r="F78" s="13" t="n">
        <v>1.6</v>
      </c>
      <c r="G78" s="14" t="n">
        <v>1.3</v>
      </c>
      <c r="H78" s="14" t="n">
        <v>1.6</v>
      </c>
    </row>
    <row r="79">
      <c r="A79" s="35" t="inlineStr">
        <is>
          <t>taux dit d'anabolisme, exprime le niveau d’activité anabolique de l’organisme.</t>
        </is>
      </c>
      <c r="B79" s="3" t="inlineStr">
        <is>
          <t>taux d'anabolisme</t>
        </is>
      </c>
      <c r="C79" s="36">
        <f>C78/C70</f>
        <v/>
      </c>
      <c r="D79" s="36">
        <f>D78/D70</f>
        <v/>
      </c>
      <c r="E79" s="13" t="n">
        <v>0.65</v>
      </c>
      <c r="F79" s="13" t="n">
        <v>0.8</v>
      </c>
      <c r="G79" s="14" t="n">
        <v>0.65</v>
      </c>
      <c r="H79" s="14" t="n">
        <v>0.8</v>
      </c>
    </row>
    <row r="80">
      <c r="A80" s="35" t="inlineStr">
        <is>
          <t>taux dit de rendement de l'activité métabolique, exprime le degré d’efficacité général de l’organisme, tant dans son niveau de production que dans sa répartition.</t>
        </is>
      </c>
      <c r="B80" s="3" t="inlineStr">
        <is>
          <t>taux de rendement de l'activité métabolique</t>
        </is>
      </c>
      <c r="C80" s="10">
        <f>ROUND((C79+C78)*100/2.25,0)</f>
        <v/>
      </c>
      <c r="D80" s="10">
        <f>ROUND((D79+D78)*100/2.25,0)</f>
        <v/>
      </c>
      <c r="E80" s="13" t="n">
        <v>80</v>
      </c>
      <c r="F80" s="13" t="n">
        <v>140</v>
      </c>
      <c r="G80" s="14" t="n">
        <v>80</v>
      </c>
      <c r="H80" s="14" t="n">
        <v>140</v>
      </c>
    </row>
    <row r="81" customFormat="1" s="2">
      <c r="A81" s="35" t="inlineStr">
        <is>
          <t>Index dit oestrogénique, exprime l’activité endocrino-métabolique des oestrogènes.</t>
        </is>
      </c>
      <c r="B81" s="3" t="inlineStr">
        <is>
          <t>index oestrogénique</t>
        </is>
      </c>
      <c r="C81" s="36">
        <f>D13/D14</f>
        <v/>
      </c>
      <c r="D81" s="36">
        <f>D13/D14</f>
        <v/>
      </c>
      <c r="E81" s="13" t="n">
        <v>0.2</v>
      </c>
      <c r="F81" s="13" t="n">
        <v>0.4</v>
      </c>
      <c r="G81" s="14" t="n">
        <v>0.15</v>
      </c>
      <c r="H81" s="14" t="n">
        <v>0.25</v>
      </c>
    </row>
    <row r="82">
      <c r="A82" s="35" t="inlineStr">
        <is>
          <t>Index dit de croissance, exprime l’activité métabolique de l’hormone de croissance.</t>
        </is>
      </c>
      <c r="B82" s="3" t="inlineStr">
        <is>
          <t>index de croissance</t>
        </is>
      </c>
      <c r="C82" s="36">
        <f>D18/D14</f>
        <v/>
      </c>
      <c r="D82" s="36">
        <f>D18/D14</f>
        <v/>
      </c>
      <c r="E82" s="13" t="n">
        <v>2</v>
      </c>
      <c r="F82" s="13" t="n">
        <v>6</v>
      </c>
      <c r="G82" s="14" t="n">
        <v>2</v>
      </c>
      <c r="H82" s="14" t="n">
        <v>6</v>
      </c>
    </row>
    <row r="83">
      <c r="A83" s="35" t="inlineStr">
        <is>
          <t>Index dit de remodelage osseux, exprime le niveau de remodelage osseux et le degré d’altération de l’os et du cartilage ; il témoigne aussi du niveau général du métabolisme et, en particulier, de son activité d’adaptation.</t>
        </is>
      </c>
      <c r="B83" s="3" t="inlineStr">
        <is>
          <t>index de remodelage osseux</t>
        </is>
      </c>
      <c r="C83" s="36">
        <f>D13*C82</f>
        <v/>
      </c>
      <c r="D83" s="36">
        <f>D13*D82</f>
        <v/>
      </c>
      <c r="E83" s="13" t="n">
        <v>2.5</v>
      </c>
      <c r="F83" s="13" t="n">
        <v>8.5</v>
      </c>
      <c r="G83" s="14" t="n">
        <v>2.5</v>
      </c>
      <c r="H83" s="14" t="n">
        <v>8.5</v>
      </c>
    </row>
    <row r="84">
      <c r="A84" s="35" t="inlineStr">
        <is>
          <t>Index dit de "turn-over", exprime la vitesse de renouvellement tissulaire ; son élévation traduit un ralentissement de ce renouvellement, à l’inverse son abaissement signifie son accélération.</t>
        </is>
      </c>
      <c r="B84" s="3" t="inlineStr">
        <is>
          <t>Turn-Over</t>
        </is>
      </c>
      <c r="C84" s="37">
        <f>ROUND(D13*D18,0)</f>
        <v/>
      </c>
      <c r="D84" s="37">
        <f>ROUND(D13*D18,0)</f>
        <v/>
      </c>
      <c r="E84" s="13" t="n">
        <v>40</v>
      </c>
      <c r="F84" s="13" t="n">
        <v>60</v>
      </c>
      <c r="G84" s="14" t="n">
        <v>40</v>
      </c>
      <c r="H84" s="14" t="n">
        <v>60</v>
      </c>
    </row>
    <row r="85">
      <c r="A85" s="35" t="inlineStr">
        <is>
          <t>Index dit d'activité nucléo-membranaire, exprime le niveau relatif d’activité métabolique du noyau par rapport à celle de la membrane ; il traduit aussi leur degré relatif de dépendance structurale par rapport à celui de leur dissociation fonctionnelle d’adaptation.</t>
        </is>
      </c>
      <c r="B85" s="3" t="inlineStr">
        <is>
          <t>Index d'activité nucléo-membranaire</t>
        </is>
      </c>
      <c r="C85" s="36">
        <f>C81/C82</f>
        <v/>
      </c>
      <c r="D85" s="36">
        <f>D81/D82</f>
        <v/>
      </c>
      <c r="E85" s="13" t="n">
        <v>0.05</v>
      </c>
      <c r="F85" s="13" t="n">
        <v>0.1</v>
      </c>
      <c r="G85" s="14" t="n">
        <v>0.05</v>
      </c>
      <c r="H85" s="14" t="n">
        <v>0.1</v>
      </c>
    </row>
    <row r="86">
      <c r="A86" s="35" t="inlineStr">
        <is>
          <t>Index dit de croissance corrigé, exprime le niveau d’activité intracellulaire des facteurs de croissance.</t>
        </is>
      </c>
      <c r="B86" s="3" t="inlineStr">
        <is>
          <t>Index de croissance corrigé</t>
        </is>
      </c>
      <c r="C86" s="36">
        <f>C82/C84</f>
        <v/>
      </c>
      <c r="D86" s="36">
        <f>D82/D84</f>
        <v/>
      </c>
      <c r="E86" s="13" t="n">
        <v>0.06</v>
      </c>
      <c r="F86" s="13" t="n">
        <v>0.1</v>
      </c>
      <c r="G86" s="14" t="n">
        <v>0.06</v>
      </c>
      <c r="H86" s="14" t="n">
        <v>0.1</v>
      </c>
    </row>
    <row r="87">
      <c r="A87" s="35" t="inlineStr">
        <is>
          <t>Index dit d'anti-croissance, exprime le niveau global d’activité de l’ensemble des facteurs d'anti-croissance.</t>
        </is>
      </c>
      <c r="B87" s="3" t="inlineStr">
        <is>
          <t>index d'anti-croissance</t>
        </is>
      </c>
      <c r="C87" s="36">
        <f>1/C86</f>
        <v/>
      </c>
      <c r="D87" s="36">
        <f>1/D86</f>
        <v/>
      </c>
      <c r="E87" s="13" t="n">
        <v>10</v>
      </c>
      <c r="F87" s="13" t="n">
        <v>15</v>
      </c>
      <c r="G87" s="14" t="n">
        <v>10</v>
      </c>
      <c r="H87" s="14" t="n">
        <v>15</v>
      </c>
    </row>
    <row r="88">
      <c r="A88" s="35" t="inlineStr">
        <is>
          <t>Index dit de somatostatine, exprime le niveau d’activité de somatostatine ; indirectement il témoigne du niveau d’activité relatif du pancréas exocrine.</t>
        </is>
      </c>
      <c r="B88" s="3" t="inlineStr">
        <is>
          <t>index de somatostatine</t>
        </is>
      </c>
      <c r="C88" s="36">
        <f>C87/C72</f>
        <v/>
      </c>
      <c r="D88" s="36">
        <f>D87/D72</f>
        <v/>
      </c>
      <c r="E88" s="13" t="n">
        <v>1.5</v>
      </c>
      <c r="F88" s="13" t="n">
        <v>5</v>
      </c>
      <c r="G88" s="14" t="n">
        <v>1.5</v>
      </c>
      <c r="H88" s="14" t="n">
        <v>5</v>
      </c>
    </row>
    <row r="89">
      <c r="A89" s="35" t="inlineStr">
        <is>
          <t>Index dit de prolactine, exprime le niveau d’activité de la prolactine ; il témoigne du niveau de sollicitation du syndrome général d’adaptation et de ses modules systématisés.</t>
        </is>
      </c>
      <c r="B89" s="3" t="inlineStr">
        <is>
          <t>index de prolactine</t>
        </is>
      </c>
      <c r="C89" s="36">
        <f>(C88/C82)*D13</f>
        <v/>
      </c>
      <c r="D89" s="36">
        <f>(D88/D82)*D13</f>
        <v/>
      </c>
      <c r="E89" s="13" t="n">
        <v>0.8</v>
      </c>
      <c r="F89" s="13" t="n">
        <v>1.2</v>
      </c>
      <c r="G89" s="14" t="n">
        <v>0.8</v>
      </c>
      <c r="H89" s="14" t="n">
        <v>1.2</v>
      </c>
    </row>
    <row r="90">
      <c r="A90" s="35" t="inlineStr">
        <is>
          <t>taux dit d'expansion membranaire, exprime le niveau d’activité métabolique de la membrane ; il en permet une évaluation quantitative relative à l’activité métabolique générale de structure.</t>
        </is>
      </c>
      <c r="B90" s="3" t="inlineStr">
        <is>
          <t>taux d'expansion membranaire</t>
        </is>
      </c>
      <c r="C90" s="36">
        <f>C78*C86</f>
        <v/>
      </c>
      <c r="D90" s="36">
        <f>D78*D86</f>
        <v/>
      </c>
      <c r="E90" s="13" t="n">
        <v>0.08</v>
      </c>
      <c r="F90" s="13" t="n">
        <v>0.16</v>
      </c>
      <c r="G90" s="14" t="n">
        <v>0.08</v>
      </c>
      <c r="H90" s="14" t="n">
        <v>0.16</v>
      </c>
    </row>
    <row r="91">
      <c r="A91" s="35" t="inlineStr">
        <is>
          <t>taux dit d'expansion structurale, exprime le niveau d’activité métabolique du noyau ; il en permet une évaluation quantitative relative à l’activité métabolique générale de structure.</t>
        </is>
      </c>
      <c r="B91" s="3" t="inlineStr">
        <is>
          <t>taux d'expansion structurale</t>
        </is>
      </c>
      <c r="C91" s="36">
        <f>C79*C85</f>
        <v/>
      </c>
      <c r="D91" s="36">
        <f>D79*D85</f>
        <v/>
      </c>
      <c r="E91" s="13" t="n">
        <v>0.04</v>
      </c>
      <c r="F91" s="13" t="n">
        <v>0.08</v>
      </c>
      <c r="G91" s="14" t="n">
        <v>0.04</v>
      </c>
      <c r="H91" s="14" t="n">
        <v>0.08</v>
      </c>
    </row>
    <row r="92">
      <c r="A92" s="35" t="inlineStr">
        <is>
          <t>Index dit d'apoptose, exprime le niveau général d’activité apoptosique de l’organisme dans son entier.</t>
        </is>
      </c>
      <c r="B92" s="3" t="inlineStr">
        <is>
          <t>Index d'apoptose</t>
        </is>
      </c>
      <c r="C92" s="36">
        <f>C91/C90</f>
        <v/>
      </c>
      <c r="D92" s="36">
        <f>D91/D90</f>
        <v/>
      </c>
      <c r="E92" s="13" t="n">
        <v>0.3</v>
      </c>
      <c r="F92" s="13" t="n">
        <v>0.7</v>
      </c>
      <c r="G92" s="14" t="n">
        <v>0.3</v>
      </c>
      <c r="H92" s="14" t="n">
        <v>0.7</v>
      </c>
    </row>
    <row r="93">
      <c r="A93" s="35" t="inlineStr">
        <is>
          <t>Index dit d'apoptose corrigé, exprime le niveau relatif d’activité de l’apoptose physiologique de l’organisme dans son entier par rapport à celle de l’apoptose d’adaptation dysfonctionnelle.</t>
        </is>
      </c>
      <c r="B93" s="3" t="inlineStr">
        <is>
          <t>index d'apoptose corrigé</t>
        </is>
      </c>
      <c r="C93" s="36">
        <f>C92/C85</f>
        <v/>
      </c>
      <c r="D93" s="36">
        <f>D92/D85</f>
        <v/>
      </c>
      <c r="E93" s="13" t="n">
        <v>5</v>
      </c>
      <c r="F93" s="13" t="n">
        <v>8</v>
      </c>
      <c r="G93" s="14" t="n">
        <v>5</v>
      </c>
      <c r="H93" s="14" t="n">
        <v>8</v>
      </c>
    </row>
    <row r="94">
      <c r="A94" s="35" t="inlineStr">
        <is>
          <t>taux dit de fracture membranaire, exprime le degré de fragilité des membranes, de leur risque de rupture.</t>
        </is>
      </c>
      <c r="B94" s="3" t="inlineStr">
        <is>
          <t>Taux de fracture membranaire</t>
        </is>
      </c>
      <c r="C94" s="36">
        <f>C80/(C84*D13)</f>
        <v/>
      </c>
      <c r="D94" s="36">
        <f>D80/(D84*D13)</f>
        <v/>
      </c>
      <c r="E94" s="13" t="n">
        <v>1.5</v>
      </c>
      <c r="F94" s="13" t="n">
        <v>1.9</v>
      </c>
      <c r="G94" s="14" t="n">
        <v>1.5</v>
      </c>
      <c r="H94" s="14" t="n">
        <v>1.9</v>
      </c>
    </row>
    <row r="95">
      <c r="A95" s="35" t="inlineStr">
        <is>
          <t>Index dit de nécrose, exprime le niveau relatif d’explosion cellulaire liée à un phénomène nécrotique par rapport à la destruction cellulaire apoptosique.</t>
        </is>
      </c>
      <c r="B95" s="3" t="inlineStr">
        <is>
          <t>index de nécrose</t>
        </is>
      </c>
      <c r="C95" s="36">
        <f>C94/C92</f>
        <v/>
      </c>
      <c r="D95" s="36">
        <f>D94/D92</f>
        <v/>
      </c>
      <c r="E95" s="13" t="n">
        <v>2.5</v>
      </c>
      <c r="F95" s="13" t="n">
        <v>6</v>
      </c>
      <c r="G95" s="14" t="n">
        <v>2.5</v>
      </c>
      <c r="H95" s="14" t="n">
        <v>6</v>
      </c>
    </row>
    <row r="96" customFormat="1" s="2">
      <c r="A96" s="35" t="inlineStr">
        <is>
          <t>taux dit d'androgènes totaux, exprime le niveau d’activité des androgènes dans leur entier.</t>
        </is>
      </c>
      <c r="B96" s="3" t="inlineStr">
        <is>
          <t>taux d'androgènes totaux</t>
        </is>
      </c>
      <c r="C96" s="36">
        <f>C81*C155</f>
        <v/>
      </c>
      <c r="D96" s="36">
        <f>D81*D68</f>
        <v/>
      </c>
      <c r="E96" s="13" t="n">
        <v>0.2</v>
      </c>
      <c r="F96" s="13" t="n">
        <v>0.25</v>
      </c>
      <c r="G96" s="14" t="n">
        <v>0.2</v>
      </c>
      <c r="H96" s="14" t="n">
        <v>0.3</v>
      </c>
    </row>
    <row r="97">
      <c r="A97" s="35" t="inlineStr">
        <is>
          <t>taux dit d'androgènes cortico-surrénaliens, exprime le niveau d’activité des androgènes d’origine cortico-surrénalienne.</t>
        </is>
      </c>
      <c r="B97" s="3" t="inlineStr">
        <is>
          <t>taux d'androgènes cortico surrénaliens</t>
        </is>
      </c>
      <c r="C97" s="36">
        <f>C96/(1+C73)</f>
        <v/>
      </c>
      <c r="D97" s="36">
        <f>D96/(1+D73)</f>
        <v/>
      </c>
      <c r="E97" s="13" t="n">
        <v>0.05</v>
      </c>
      <c r="F97" s="13" t="n">
        <v>0.09</v>
      </c>
      <c r="G97" s="14" t="n">
        <v>0.05</v>
      </c>
      <c r="H97" s="14" t="n">
        <v>0.09</v>
      </c>
    </row>
    <row r="98">
      <c r="A98" s="35" t="inlineStr">
        <is>
          <t>taux dit d'androgènes génitaux, exprime le niveau d’activité des androgènes d’origine gonadique.</t>
        </is>
      </c>
      <c r="B98" s="3" t="inlineStr">
        <is>
          <t>Taux d'androgènes génitaux</t>
        </is>
      </c>
      <c r="C98" s="36">
        <f>C96-C97</f>
        <v/>
      </c>
      <c r="D98" s="36">
        <f>D96-D97</f>
        <v/>
      </c>
      <c r="E98" s="13" t="n">
        <v>0.12</v>
      </c>
      <c r="F98" s="13" t="n">
        <v>0.17</v>
      </c>
      <c r="G98" s="14" t="n">
        <v>0.18</v>
      </c>
      <c r="H98" s="14" t="n">
        <v>0.22</v>
      </c>
    </row>
    <row r="99">
      <c r="A99" s="35" t="inlineStr">
        <is>
          <t>Index dit de progestérone, exprime le niveau d’activité de la progestérone.</t>
        </is>
      </c>
      <c r="B99" s="3" t="inlineStr">
        <is>
          <t>Index de progestérone</t>
        </is>
      </c>
      <c r="C99" s="36">
        <f>C81/(C98*C71)</f>
        <v/>
      </c>
      <c r="D99" s="36">
        <f>D81/(D98*D71)</f>
        <v/>
      </c>
      <c r="E99" s="13" t="n">
        <v>4</v>
      </c>
      <c r="F99" s="13" t="n">
        <v>8</v>
      </c>
      <c r="G99" s="14" t="n">
        <v>3</v>
      </c>
      <c r="H99" s="14" t="n">
        <v>6</v>
      </c>
    </row>
    <row r="100">
      <c r="A100" s="35" t="inlineStr">
        <is>
          <t>taux dit d'œstrogènes génitaux (TOG), exprime le niveau d’activité des œstrogènes d’origine gonadique.</t>
        </is>
      </c>
      <c r="B100" s="3" t="inlineStr">
        <is>
          <t>Taux œstrogènes génitaux (TOG)</t>
        </is>
      </c>
      <c r="C100" s="36">
        <f>C81/(1+C76)</f>
        <v/>
      </c>
      <c r="D100" s="36">
        <f>D81/(1+D76)</f>
        <v/>
      </c>
      <c r="E100" s="13" t="n">
        <v>0.12</v>
      </c>
      <c r="F100" s="13" t="n">
        <v>0.16</v>
      </c>
      <c r="G100" s="14" t="n">
        <v>0.1</v>
      </c>
      <c r="H100" s="14" t="n">
        <v>0.14</v>
      </c>
    </row>
    <row r="101">
      <c r="A101" s="35" t="inlineStr">
        <is>
          <t>taux d'œstrogènes aromatisés, exprime la part relative des œstrogènes de compensation obtenus par aromatisation des androgènes.</t>
        </is>
      </c>
      <c r="B101" s="3" t="inlineStr">
        <is>
          <t>Taux d'œstrogènes aromatisés</t>
        </is>
      </c>
      <c r="C101" s="36">
        <f>C81-C100</f>
        <v/>
      </c>
      <c r="D101" s="36">
        <f>D81-D100</f>
        <v/>
      </c>
      <c r="E101" s="13" t="n">
        <v>0.1</v>
      </c>
      <c r="F101" s="13" t="n">
        <v>0.12</v>
      </c>
      <c r="G101" s="14" t="n">
        <v>0.06</v>
      </c>
      <c r="H101" s="14" t="n">
        <v>0.08</v>
      </c>
    </row>
    <row r="102">
      <c r="A102" s="35" t="inlineStr">
        <is>
          <t>Index dit cortico-surrénalien, exprime le niveau d’activité endocrine globale du cortex surrénal.</t>
        </is>
      </c>
      <c r="B102" s="3" t="inlineStr">
        <is>
          <t>index corticosurrénalien</t>
        </is>
      </c>
      <c r="C102" s="36">
        <f>C70/C155</f>
        <v/>
      </c>
      <c r="D102" s="36">
        <f>D70/D68</f>
        <v/>
      </c>
      <c r="E102" s="13" t="n">
        <v>2.7</v>
      </c>
      <c r="F102" s="13" t="n">
        <v>3.3</v>
      </c>
      <c r="G102" s="14" t="n">
        <v>2.7</v>
      </c>
      <c r="H102" s="14" t="n">
        <v>3.3</v>
      </c>
    </row>
    <row r="103">
      <c r="A103" s="35" t="inlineStr">
        <is>
          <t>Index dit de folliculine, exprime le niveau d’activité endocrine de l’axe gonadotrope dans sa fraction particulière folliculinique.</t>
        </is>
      </c>
      <c r="B103" s="3" t="inlineStr">
        <is>
          <t>index de folliculine</t>
        </is>
      </c>
      <c r="C103" s="36">
        <f>20*C81/C99</f>
        <v/>
      </c>
      <c r="D103" s="36">
        <f>20*D81/D99</f>
        <v/>
      </c>
      <c r="E103" s="13" t="n">
        <v>0.75</v>
      </c>
      <c r="F103" s="13" t="n">
        <v>1.25</v>
      </c>
      <c r="G103" s="14" t="n">
        <v>0.9</v>
      </c>
      <c r="H103" s="14" t="n">
        <v>1.5</v>
      </c>
    </row>
    <row r="104">
      <c r="A104" s="35" t="inlineStr">
        <is>
          <t>Index dit d'insuline, exprime le niveau d’activité fonctionnelle endocrino-métabolique de l'insuline.</t>
        </is>
      </c>
      <c r="B104" s="3" t="inlineStr">
        <is>
          <t>index d'insuline</t>
        </is>
      </c>
      <c r="C104" s="36">
        <f>(100*C70)/(D13*C84)</f>
        <v/>
      </c>
      <c r="D104" s="36">
        <f>(100*D70)/(D13*D84)</f>
        <v/>
      </c>
      <c r="E104" s="13" t="n">
        <v>1.5</v>
      </c>
      <c r="F104" s="13" t="n">
        <v>5</v>
      </c>
      <c r="G104" s="14" t="n">
        <v>1.5</v>
      </c>
      <c r="H104" s="14" t="n">
        <v>5</v>
      </c>
    </row>
    <row r="105">
      <c r="A105" s="35" t="inlineStr">
        <is>
          <t>Index dit de démyélinisation, exprime la part relative de l’activité fonctionnelle adaptative de l'insuline dans son rapport chronologique à celle de l’hormone de croissance.</t>
        </is>
      </c>
      <c r="B105" s="3" t="inlineStr">
        <is>
          <t>index de démyélinisation</t>
        </is>
      </c>
      <c r="C105" s="36">
        <f>C104/(C86*C82)</f>
        <v/>
      </c>
      <c r="D105" s="36">
        <f>D104/(D86*D82)</f>
        <v/>
      </c>
      <c r="E105" s="13" t="n">
        <v>5</v>
      </c>
      <c r="F105" s="13" t="n">
        <v>15</v>
      </c>
      <c r="G105" s="14" t="n">
        <v>5</v>
      </c>
      <c r="H105" s="14" t="n">
        <v>15</v>
      </c>
    </row>
    <row r="106">
      <c r="A106" s="35" t="inlineStr">
        <is>
          <t>Index dit de fibrose, exprime l’activité fibrosante de l’organisme ; activité allant du simple isolement d’un tissu ou d’un organe à la dégénérescence sclérosante d’un ensemble tissulaire ou organique.</t>
        </is>
      </c>
      <c r="B106" s="3" t="inlineStr">
        <is>
          <t>index de fibrose</t>
        </is>
      </c>
      <c r="C106" s="36">
        <f>D13*D13*D14*D14*D14/100</f>
        <v/>
      </c>
      <c r="D106" s="36">
        <f>D13*D13*D14*D14*D14/100</f>
        <v/>
      </c>
      <c r="E106" s="13" t="n">
        <v>6</v>
      </c>
      <c r="F106" s="13" t="n">
        <v>8</v>
      </c>
      <c r="G106" s="14" t="n">
        <v>6</v>
      </c>
      <c r="H106" s="14" t="n">
        <v>8</v>
      </c>
    </row>
    <row r="107">
      <c r="A107" s="35" t="inlineStr">
        <is>
          <t>Index dit de fracture DNA, exprime le degré de fragilité des noyaux, de leur risque de rupture.</t>
        </is>
      </c>
      <c r="B107" s="3" t="inlineStr">
        <is>
          <t>index de fracture adn</t>
        </is>
      </c>
      <c r="C107" s="36">
        <f>(100*C81*C82*C91)/(C92*C95*C85*C84)</f>
        <v/>
      </c>
      <c r="D107" s="36">
        <f>(100*D81*D82*D91)/(D92*D95*D85*D84)</f>
        <v/>
      </c>
      <c r="E107" s="13" t="n">
        <v>0.5</v>
      </c>
      <c r="F107" s="13" t="n">
        <v>1.5</v>
      </c>
      <c r="G107" s="14" t="n">
        <v>0.5</v>
      </c>
      <c r="H107" s="14" t="n">
        <v>1.5</v>
      </c>
    </row>
    <row r="108">
      <c r="A108" s="35" t="inlineStr">
        <is>
          <t>Index dit de pathogénicité nucléocytoplasmique, exprime le niveau de pathogénicité du noyau par la dysrégulation métabolique qu’il induit au sein du cytoplasme aggravée de la solidité membranaire.</t>
        </is>
      </c>
      <c r="B108" s="3" t="inlineStr">
        <is>
          <t>index de pathogénicité nucléocytoplasmique</t>
        </is>
      </c>
      <c r="C108" s="36">
        <f>(1.7*C107)/C94</f>
        <v/>
      </c>
      <c r="D108" s="36">
        <f>(1.7*D107)/D94</f>
        <v/>
      </c>
      <c r="E108" s="13" t="n">
        <v>0.8</v>
      </c>
      <c r="F108" s="13" t="n">
        <v>1.5</v>
      </c>
      <c r="G108" s="14" t="n">
        <v>0.8</v>
      </c>
      <c r="H108" s="14" t="n">
        <v>1.5</v>
      </c>
    </row>
    <row r="109">
      <c r="A109" s="35" t="inlineStr">
        <is>
          <t>Index dit de fracture cellulaire, exprime le degré de fragilité globale des cellules, de leur risque de rupture.</t>
        </is>
      </c>
      <c r="B109" s="3" t="inlineStr">
        <is>
          <t>index de fracture cellulaire</t>
        </is>
      </c>
      <c r="C109" s="36">
        <f>2.5*C94*C107/C95</f>
        <v/>
      </c>
      <c r="D109" s="36">
        <f>2.5*D94*D107/D95</f>
        <v/>
      </c>
      <c r="E109" s="13" t="n">
        <v>0.5</v>
      </c>
      <c r="F109" s="13" t="n">
        <v>1.5</v>
      </c>
      <c r="G109" s="14" t="n">
        <v>0.5</v>
      </c>
      <c r="H109" s="14" t="n">
        <v>1.5</v>
      </c>
    </row>
    <row r="110" customFormat="1" s="2">
      <c r="A110" s="35" t="inlineStr">
        <is>
          <t>Index dit de carcinogenèse, exprime le niveau potentiel carcinogénétique de l’organisme dans son instabilité nucléocytoplasmique relative à son insuffisance apoptosique.</t>
        </is>
      </c>
      <c r="B110" s="3" t="inlineStr">
        <is>
          <t>index de carcinogénèse</t>
        </is>
      </c>
      <c r="C110" s="36">
        <f>C108/C92</f>
        <v/>
      </c>
      <c r="D110" s="36">
        <f>D108/D92</f>
        <v/>
      </c>
      <c r="E110" s="13" t="n">
        <v>1</v>
      </c>
      <c r="F110" s="13" t="n">
        <v>3</v>
      </c>
      <c r="G110" s="14" t="n">
        <v>1</v>
      </c>
      <c r="H110" s="14" t="n">
        <v>3</v>
      </c>
    </row>
    <row r="111">
      <c r="A111" s="35" t="inlineStr">
        <is>
          <t>Index de carcinogenèse comparé, exprime le niveau relatif de carcinogenèse fonctionnelle par rapport à celui apoptosique pathologique.</t>
        </is>
      </c>
      <c r="B111" s="3" t="inlineStr">
        <is>
          <t>index de carcinogénèse comparée</t>
        </is>
      </c>
      <c r="C111" s="36">
        <f>(10*C109)/C93</f>
        <v/>
      </c>
      <c r="D111" s="36">
        <f>(10*D109)/D93</f>
        <v/>
      </c>
      <c r="E111" s="13" t="n">
        <v>1</v>
      </c>
      <c r="F111" s="13" t="n">
        <v>1.5</v>
      </c>
      <c r="G111" s="14" t="n">
        <v>1</v>
      </c>
      <c r="H111" s="14" t="n">
        <v>1.5</v>
      </c>
    </row>
    <row r="112">
      <c r="A112" s="35" t="inlineStr">
        <is>
          <t>Index dit de perméabilité cellulaire active, exprime le degré d’activité dynamique de la perméabilité transmembranaire.</t>
        </is>
      </c>
      <c r="B112" s="3" t="inlineStr">
        <is>
          <t>index de perméabilité cellulaire active</t>
        </is>
      </c>
      <c r="C112" s="36">
        <f>C82*C83/C104</f>
        <v/>
      </c>
      <c r="D112" s="36">
        <f>D82*D83/D104</f>
        <v/>
      </c>
      <c r="E112" s="13" t="n">
        <v>6</v>
      </c>
      <c r="F112" s="13" t="n">
        <v>9</v>
      </c>
      <c r="G112" s="14" t="n">
        <v>6</v>
      </c>
      <c r="H112" s="14" t="n">
        <v>9</v>
      </c>
    </row>
    <row r="113">
      <c r="A113" s="35" t="inlineStr">
        <is>
          <t>Index dit de perméabilité cellulaire active corrigée, exprime le degré d’activité dynamique de la perméabilité transmembranaire structurale par rapport à celle fonctionnelle.</t>
        </is>
      </c>
      <c r="B113" s="3" t="inlineStr">
        <is>
          <t>index de perméabilité cellulaire active corrigée</t>
        </is>
      </c>
      <c r="C113" s="36">
        <f>(C112*C75)/C72</f>
        <v/>
      </c>
      <c r="D113" s="36">
        <f>(D112*D75)/D72</f>
        <v/>
      </c>
      <c r="E113" s="13" t="n">
        <v>0.8</v>
      </c>
      <c r="F113" s="13" t="n">
        <v>1</v>
      </c>
      <c r="G113" s="14" t="n">
        <v>0.8</v>
      </c>
      <c r="H113" s="14" t="n">
        <v>1</v>
      </c>
    </row>
    <row r="114">
      <c r="A114" s="35" t="inlineStr">
        <is>
          <t>Index dit de perméabilité cellulaire passive, exprime le degré de perméabilité transmembranaire strictement osmotique.</t>
        </is>
      </c>
      <c r="B114" s="3" t="inlineStr">
        <is>
          <t>index de perméabilité cellulaire passive</t>
        </is>
      </c>
      <c r="C114" s="36">
        <f>C95*C85*C119*10</f>
        <v/>
      </c>
      <c r="D114" s="36">
        <f>D95*D85*D119*10</f>
        <v/>
      </c>
      <c r="E114" s="13" t="n">
        <v>4</v>
      </c>
      <c r="F114" s="13" t="n">
        <v>9</v>
      </c>
      <c r="G114" s="14" t="n">
        <v>4</v>
      </c>
      <c r="H114" s="14" t="n">
        <v>9</v>
      </c>
    </row>
    <row r="115">
      <c r="A115" s="35" t="inlineStr">
        <is>
          <t>Index dit de gradient osmolaire intracellulaire actif, exprime le niveau de maintenance de l’osmolarité intracellulaire.</t>
        </is>
      </c>
      <c r="B115" s="3" t="inlineStr">
        <is>
          <t>index de gradient osmolaire intracellulaire actif</t>
        </is>
      </c>
      <c r="C115" s="36">
        <f>(C104*C90*C85*100)/C71</f>
        <v/>
      </c>
      <c r="D115" s="36">
        <f>(D104*D90*D85*100)/D71</f>
        <v/>
      </c>
      <c r="E115" s="13" t="n">
        <v>8</v>
      </c>
      <c r="F115" s="13" t="n">
        <v>12</v>
      </c>
      <c r="G115" s="14" t="n">
        <v>8</v>
      </c>
      <c r="H115" s="14" t="n">
        <v>12</v>
      </c>
    </row>
    <row r="116">
      <c r="A116" s="35" t="inlineStr">
        <is>
          <t>Index dit de gradient osmolaire intracellulaire actif corrigé, exprime le niveau de maintenance de l’osmolarité intracellulaire structurale par rapport à celle fonctionnelle.</t>
        </is>
      </c>
      <c r="B116" s="3" t="inlineStr">
        <is>
          <t>index de gradient osmolaire intracellulaire actif corrigé</t>
        </is>
      </c>
      <c r="C116" s="36">
        <f>(C115*C75)/C72</f>
        <v/>
      </c>
      <c r="D116" s="36">
        <f>(D115*D75)/D72</f>
        <v/>
      </c>
      <c r="E116" s="13" t="n">
        <v>1</v>
      </c>
      <c r="F116" s="13" t="n">
        <v>1.5</v>
      </c>
      <c r="G116" s="14" t="n">
        <v>1</v>
      </c>
      <c r="H116" s="14" t="n">
        <v>1.5</v>
      </c>
    </row>
    <row r="117">
      <c r="A117" s="35" t="inlineStr">
        <is>
          <t>Index dit de gradient osmolaire intracellulaire passif, exprime le niveau relatif d’osmolarité intracellulaire liée à la perméabilité transmembranaire strictement osmotique.</t>
        </is>
      </c>
      <c r="B117" s="3" t="inlineStr">
        <is>
          <t>index de gradient osmolaire intracellulaire passif</t>
        </is>
      </c>
      <c r="C117" s="36">
        <f>(10*C93*C103)/(C95*C106)</f>
        <v/>
      </c>
      <c r="D117" s="36">
        <f>(10*D93*D103)/(D95*D106)</f>
        <v/>
      </c>
      <c r="E117" s="13" t="n">
        <v>0.7</v>
      </c>
      <c r="F117" s="13" t="n">
        <v>3.3</v>
      </c>
      <c r="G117" s="14" t="n">
        <v>1</v>
      </c>
      <c r="H117" s="14" t="n">
        <v>4</v>
      </c>
    </row>
    <row r="118">
      <c r="A118" s="35" t="inlineStr">
        <is>
          <t>Index dit d'oxydoréduction, exprime le niveau d’activité oxydoréductrice finale de l’organisme, c’est-à-dire au terme de l’action d’oxydative et de la réaction réductrice.</t>
        </is>
      </c>
      <c r="B118" s="3" t="inlineStr">
        <is>
          <t>index d'oxydoréduction</t>
        </is>
      </c>
      <c r="C118" s="36">
        <f>(100*C95*C91*C90*C104)/(C122*C106*C88)</f>
        <v/>
      </c>
      <c r="D118" s="36">
        <f>(100*D95*D91*D90*D104)/(D122*D106*D88)</f>
        <v/>
      </c>
      <c r="E118" s="13" t="n">
        <v>0.7</v>
      </c>
      <c r="F118" s="13" t="n">
        <v>2</v>
      </c>
      <c r="G118" s="14" t="n">
        <v>0.7</v>
      </c>
      <c r="H118" s="14" t="n">
        <v>2</v>
      </c>
    </row>
    <row r="119">
      <c r="A119" s="35" t="inlineStr">
        <is>
          <t>Index dit d'adaptation permissivité cs, exprime le niveau relatif de l’activité adaptative du cortex surrénal par rapport à celle permissive.</t>
        </is>
      </c>
      <c r="B119" s="3" t="inlineStr">
        <is>
          <t>index d'adaptation permissivité cs</t>
        </is>
      </c>
      <c r="C119" s="36">
        <f>C72-C75-C74</f>
        <v/>
      </c>
      <c r="D119" s="36">
        <f>D72-D75-D74</f>
        <v/>
      </c>
      <c r="E119" s="13" t="n">
        <v>1</v>
      </c>
      <c r="F119" s="13" t="n">
        <v>3</v>
      </c>
      <c r="G119" s="14" t="n">
        <v>1</v>
      </c>
      <c r="H119" s="14" t="n">
        <v>3</v>
      </c>
    </row>
    <row r="120">
      <c r="A120" s="35" t="inlineStr">
        <is>
          <t>Index dit adaptogène, exprime le niveau relatif de participation de l’épiphyse à la relance non circulaire de l’adaptation.</t>
        </is>
      </c>
      <c r="B120" s="3" t="inlineStr">
        <is>
          <t>index adaptogène</t>
        </is>
      </c>
      <c r="C120" s="36">
        <f>D22/D23</f>
        <v/>
      </c>
      <c r="D120" s="36">
        <f>D22/D23</f>
        <v/>
      </c>
      <c r="E120" s="13" t="n">
        <v>0.75</v>
      </c>
      <c r="F120" s="13" t="n">
        <v>0.9</v>
      </c>
      <c r="G120" s="14" t="n">
        <v>0.75</v>
      </c>
      <c r="H120" s="14" t="n">
        <v>0.9</v>
      </c>
    </row>
    <row r="121">
      <c r="A121" s="35" t="inlineStr">
        <is>
          <t>Index dit de bêta MSH/alpha MSH (hormones différentielles de stimulation de mélanocytes), exprime le niveau relatif de participation à la relance de l’adaptation intégrée de celle programmée (boucle longue hypophyse/périphérie) à celles intercurrentes surajoutées (boucle courte épiphysaire).</t>
        </is>
      </c>
      <c r="B121" s="3" t="inlineStr">
        <is>
          <t>index bMSH aMSH</t>
        </is>
      </c>
      <c r="C121" s="36">
        <f>C77/C120</f>
        <v/>
      </c>
      <c r="D121" s="36">
        <f>D77/D120</f>
        <v/>
      </c>
      <c r="E121" s="13" t="n">
        <v>6</v>
      </c>
      <c r="F121" s="13" t="n">
        <v>8</v>
      </c>
      <c r="G121" s="14" t="n">
        <v>6</v>
      </c>
      <c r="H121" s="14" t="n">
        <v>8</v>
      </c>
    </row>
    <row r="122">
      <c r="A122" s="35" t="inlineStr">
        <is>
          <t>Index dit d'apoptose bis, exprime le niveau général d’activité apoptosique de l’organisme dans son entier.</t>
        </is>
      </c>
      <c r="B122" s="3" t="inlineStr">
        <is>
          <t>Index d'apoptose bis</t>
        </is>
      </c>
      <c r="C122" s="36">
        <f>C85/(C86*C70)</f>
        <v/>
      </c>
      <c r="D122" s="36">
        <f>D85/(D86*D70)</f>
        <v/>
      </c>
      <c r="E122" s="13" t="n">
        <v>0.3</v>
      </c>
      <c r="F122" s="13" t="n">
        <v>0.7</v>
      </c>
      <c r="G122" s="14" t="n">
        <v>0.3</v>
      </c>
      <c r="H122" s="14" t="n">
        <v>0.7</v>
      </c>
    </row>
    <row r="123">
      <c r="A123" s="35" t="inlineStr">
        <is>
          <t>Index dit d'amylose, exprime le niveau de sollicitation de l’activité amyloïde de l’organisme ; activité de protection structurale appelant une énergie médiate face à une sur-sollicitation fonctionnelle d’énergie immédiate (désynchronisation interne de l’axe somatotrope).</t>
        </is>
      </c>
      <c r="B123" s="3" t="inlineStr">
        <is>
          <t>index d'amylose</t>
        </is>
      </c>
      <c r="C123" s="36">
        <f>(C88*C103*D13*C105)/(C77*C81*C104)</f>
        <v/>
      </c>
      <c r="D123" s="36">
        <f>(D88*D103*D13*D105)/(D77*D81*D104)</f>
        <v/>
      </c>
      <c r="E123" s="13" t="n">
        <v>10</v>
      </c>
      <c r="F123" s="13" t="n">
        <v>17</v>
      </c>
      <c r="G123" s="14" t="n">
        <v>10</v>
      </c>
      <c r="H123" s="14" t="n">
        <v>17</v>
      </c>
    </row>
    <row r="124">
      <c r="A124" s="35" t="inlineStr">
        <is>
          <t>Index dit de risque amylosique, exprime le niveau relatif du risque de dégénérescence amyloïde de l’organisme dans son équilibre fonctionnel actuel.</t>
        </is>
      </c>
      <c r="B124" s="3" t="inlineStr">
        <is>
          <t>index de risque amylosique</t>
        </is>
      </c>
      <c r="C124" s="36">
        <f>C106/C118</f>
        <v/>
      </c>
      <c r="D124" s="10">
        <f>D106/D118</f>
        <v/>
      </c>
      <c r="E124" s="13" t="n">
        <v>5</v>
      </c>
      <c r="F124" s="13" t="n">
        <v>8</v>
      </c>
      <c r="G124" s="14" t="n">
        <v>5</v>
      </c>
      <c r="H124" s="14" t="n">
        <v>8</v>
      </c>
    </row>
    <row r="125">
      <c r="A125" s="35" t="inlineStr">
        <is>
          <t>Index dit de résistance insulinique, exprime le niveau relatif d’inhibition fonctionnelle de l’activité membranaire de l’insuline indépendamment de celle, temporaire, liée au syndrome général d’adaptation.</t>
        </is>
      </c>
      <c r="B125" s="3" t="inlineStr">
        <is>
          <t>index de résistance insulinique</t>
        </is>
      </c>
      <c r="C125" s="36">
        <f>C88/C104</f>
        <v/>
      </c>
      <c r="D125" s="36">
        <f>D88/D104</f>
        <v/>
      </c>
      <c r="E125" s="13" t="n">
        <v>0.75</v>
      </c>
      <c r="F125" s="13" t="n">
        <v>1.25</v>
      </c>
      <c r="G125" s="14" t="n">
        <v>0.75</v>
      </c>
      <c r="H125" s="14" t="n">
        <v>1.25</v>
      </c>
    </row>
    <row r="126">
      <c r="A126" s="35" t="inlineStr">
        <is>
          <t>Index dit d'implication thyroïdienne, exprime la part de responsabilité relative de l’axe thyréotrope dans la pathogénicité de l’organisme.</t>
        </is>
      </c>
      <c r="B126" s="3" t="inlineStr">
        <is>
          <t>index d'implication thyroïdienne</t>
        </is>
      </c>
      <c r="C126" s="36">
        <f>D27/D26</f>
        <v/>
      </c>
      <c r="D126" s="36">
        <f>D27/D26</f>
        <v/>
      </c>
      <c r="E126" s="13" t="n">
        <v>4</v>
      </c>
      <c r="F126" s="13" t="n">
        <v>8</v>
      </c>
      <c r="G126" s="14" t="n">
        <v>4</v>
      </c>
      <c r="H126" s="14" t="n">
        <v>8</v>
      </c>
    </row>
    <row r="127">
      <c r="A127" s="35" t="inlineStr">
        <is>
          <t>Index dit d'implication folliculaire, exprime la part de responsabilité relative de l’axe gonadotrope dans la pathogénicité de l’organisme.</t>
        </is>
      </c>
      <c r="B127" s="3" t="inlineStr">
        <is>
          <t>index d'implication folliculaire</t>
        </is>
      </c>
      <c r="C127" s="36">
        <f>D28/D26</f>
        <v/>
      </c>
      <c r="D127" s="36">
        <f>D28/D26</f>
        <v/>
      </c>
      <c r="E127" s="13" t="n">
        <v>4</v>
      </c>
      <c r="F127" s="13" t="n">
        <v>8</v>
      </c>
      <c r="G127" s="14" t="n">
        <v>4</v>
      </c>
      <c r="H127" s="14" t="n">
        <v>8</v>
      </c>
    </row>
    <row r="128">
      <c r="A128" s="35" t="inlineStr">
        <is>
          <t>Index dit d'implication hypothalamo-métabolique, exprime la part de responsabilité métabolique relative de l’axe thyréosomatotrope dans la pathogénicité de l’organisme.</t>
        </is>
      </c>
      <c r="B128" s="3" t="inlineStr">
        <is>
          <t>index d'implication hypothalamo-métabolique</t>
        </is>
      </c>
      <c r="C128" s="36">
        <f>D29/D26</f>
        <v/>
      </c>
      <c r="D128" s="36">
        <f>D29/D26</f>
        <v/>
      </c>
      <c r="E128" s="13" t="n">
        <v>4</v>
      </c>
      <c r="F128" s="13" t="n">
        <v>8</v>
      </c>
      <c r="G128" s="14" t="n">
        <v>4</v>
      </c>
      <c r="H128" s="14" t="n">
        <v>8</v>
      </c>
    </row>
    <row r="129">
      <c r="A129" s="35" t="inlineStr">
        <is>
          <t>Index dit d'amont 1, exprime la part relative de la thyroïde au sein de l’axe thyréotrope en son implication dans la genèse et dans l’entretien de la pathologie en cours. Par extension, il contribue à l’évaluation de la part relative du niveau d’activité endocrine périphérique comparé au niveau d’activité endocrine centrale dans la genèse et dans l’entretien de la pathologie en cours.</t>
        </is>
      </c>
      <c r="B129" s="3" t="inlineStr">
        <is>
          <t>index 1 d'amont</t>
        </is>
      </c>
      <c r="C129" s="36">
        <f>C77/C126</f>
        <v/>
      </c>
      <c r="D129" s="36">
        <f>D77/D126</f>
        <v/>
      </c>
      <c r="E129" s="13" t="n">
        <v>0.4</v>
      </c>
      <c r="F129" s="13" t="n">
        <v>0.6</v>
      </c>
      <c r="G129" s="14" t="n">
        <v>0.4</v>
      </c>
      <c r="H129" s="14" t="n">
        <v>0.6</v>
      </c>
    </row>
    <row r="130">
      <c r="A130" s="35" t="inlineStr">
        <is>
          <t>Index dit d'amont 2, exprime la part relative de la thyroïde au sein de l’équilibre métabolique imposé par l’activité de la fraction folliculaire de l’axe gonadotrope en son implication dans la genèse et dans l’entretien de la pathologie en cours. Par extension, il contribue à l’évaluation de la part relative du niveau d’activité endocrinométabolique périphérique comparé au niveau d’activité endocrine axiale centripète dans la genèse et dans l’entretien de la pathologie en cours.</t>
        </is>
      </c>
      <c r="B130" s="3" t="inlineStr">
        <is>
          <t>index 2 d'amont</t>
        </is>
      </c>
      <c r="C130" s="36">
        <f>C77/C127</f>
        <v/>
      </c>
      <c r="D130" s="36">
        <f>D77/D127</f>
        <v/>
      </c>
      <c r="E130" s="13" t="n">
        <v>0.4</v>
      </c>
      <c r="F130" s="13" t="n">
        <v>0.6</v>
      </c>
      <c r="G130" s="14" t="n">
        <v>0.4</v>
      </c>
      <c r="H130" s="14" t="n">
        <v>0.6</v>
      </c>
    </row>
    <row r="131">
      <c r="A131" s="35" t="inlineStr">
        <is>
          <t>Index dit d'amont 3, exprime la part métabolique relative de la thyroïde dans l’activité compensatoire de l’axe thyréosomatotrope en son implication à la genèse et à l’entretien de la pathologie en cours. Par extension, il contribue à l’évaluation de la part relative du niveau d’activité métabolique périphérique comparé au niveau d’activité métabolique centrale dans la genèse et dans l’entretien de la pathologie en cours.</t>
        </is>
      </c>
      <c r="B131" s="3" t="inlineStr">
        <is>
          <t>index 3 d'amont</t>
        </is>
      </c>
      <c r="C131" s="36">
        <f>C77/C128</f>
        <v/>
      </c>
      <c r="D131" s="36">
        <f>D77/D128</f>
        <v/>
      </c>
      <c r="E131" s="13" t="n">
        <v>0.4</v>
      </c>
      <c r="F131" s="13" t="n">
        <v>0.6</v>
      </c>
      <c r="G131" s="14" t="n">
        <v>0.4</v>
      </c>
      <c r="H131" s="14" t="n">
        <v>0.6</v>
      </c>
    </row>
    <row r="132">
      <c r="A132" s="35" t="inlineStr">
        <is>
          <t>Index dit d'amont 1 global, exprime la part relative de la fraction folliculaire de l’axe gonadotrope par rapport à celle de la fraction thyréo-métabolique de l’axe thyréotrope en leur implication dans la genèse et dans l’entretien de la pathologie en cours. Par extension, il contribue à l’évaluation de la part relative du niveau d’activité endocrine axiale centripète comparé au niveau d’activité endocrine centrale.</t>
        </is>
      </c>
      <c r="B132" s="3" t="inlineStr">
        <is>
          <t>index 1 global d'amont</t>
        </is>
      </c>
      <c r="C132" s="36">
        <f>C129/C130</f>
        <v/>
      </c>
      <c r="D132" s="36">
        <f>D129/D130</f>
        <v/>
      </c>
      <c r="E132" s="13" t="n">
        <v>0.4</v>
      </c>
      <c r="F132" s="13" t="n">
        <v>0.6</v>
      </c>
      <c r="G132" s="14" t="n">
        <v>0.4</v>
      </c>
      <c r="H132" s="14" t="n">
        <v>0.6</v>
      </c>
    </row>
    <row r="133">
      <c r="A133" s="35" t="inlineStr">
        <is>
          <t>Index dit d'amont 2 global, exprime la part relative de l’activité compensatoire de l’axe thyréosomatotrope par rapport à celle de la fraction thyréo-métabolique de l’axe thyréotrope en leur implication dans la genèse et dans l’entretien de la pathologie en cours. Par extension, il contribue à l’évaluation de la part relative du niveau d’activité métabolique centrale comparé au niveau d’activité endocrine centrale.</t>
        </is>
      </c>
      <c r="B133" s="3" t="inlineStr">
        <is>
          <t>index 2 global d'amont</t>
        </is>
      </c>
      <c r="C133" s="36">
        <f>C129/C131</f>
        <v/>
      </c>
      <c r="D133" s="36">
        <f>D129/D131</f>
        <v/>
      </c>
      <c r="E133" s="13" t="n">
        <v>0.4</v>
      </c>
      <c r="F133" s="13" t="n">
        <v>0.6</v>
      </c>
      <c r="G133" s="14" t="n">
        <v>0.4</v>
      </c>
      <c r="H133" s="14" t="n">
        <v>0.6</v>
      </c>
    </row>
    <row r="134">
      <c r="A134" s="35" t="inlineStr">
        <is>
          <t>Index dit d'amont 3 global, exprime la part relative de l’activité compensatoire de l’axe thyréosomatotrope par rapport à celle de la fraction folliculaire de l’axe gonadotrope. Par extension, il contribue à l’évaluation de la part relative du niveau d’activité métabolique centrale comparé à celui de l’activité endocrine axiale centripète.</t>
        </is>
      </c>
      <c r="B134" s="3" t="inlineStr">
        <is>
          <t>index 3 global d'amont</t>
        </is>
      </c>
      <c r="C134" s="36">
        <f>C130/C131</f>
        <v/>
      </c>
      <c r="D134" s="36">
        <f>D130/D131</f>
        <v/>
      </c>
      <c r="E134" s="13" t="n">
        <v>0.4</v>
      </c>
      <c r="F134" s="13" t="n">
        <v>0.6</v>
      </c>
      <c r="G134" s="14" t="n">
        <v>0.4</v>
      </c>
      <c r="H134" s="14" t="n">
        <v>0.6</v>
      </c>
    </row>
    <row r="135" customFormat="1" s="2">
      <c r="A135" s="35" t="inlineStr">
        <is>
          <t>Index dit de rendement thyroïdien, exprime la part relative de l’activité métabolique thyroïdienne par rapport à celle du niveau de sollicitation hypophysaire. Par extension, il contribue à l’évaluation du seuil de réponse thyroïdien à sa sollicitation hypophysaire.</t>
        </is>
      </c>
      <c r="B135" s="3" t="inlineStr">
        <is>
          <t>index de rendement thyroidien</t>
        </is>
      </c>
      <c r="C135" s="36">
        <f>C77/D13</f>
        <v/>
      </c>
      <c r="D135" s="36">
        <f>D77/D13</f>
        <v/>
      </c>
      <c r="E135" s="13" t="n">
        <v>2</v>
      </c>
      <c r="F135" s="13" t="n">
        <v>3</v>
      </c>
      <c r="G135" s="14" t="n">
        <v>1.5</v>
      </c>
      <c r="H135" s="14" t="n">
        <v>2.5</v>
      </c>
    </row>
    <row r="136">
      <c r="A136" s="35" t="inlineStr">
        <is>
          <t>Index dit de radicaux libres, exprime le taux circulant global des radicaux libres.</t>
        </is>
      </c>
      <c r="B136" s="3" t="inlineStr">
        <is>
          <t>index de radicaux libres</t>
        </is>
      </c>
      <c r="C136" s="36">
        <f>C118/C104</f>
        <v/>
      </c>
      <c r="D136" s="36">
        <f>D118/D104</f>
        <v/>
      </c>
      <c r="E136" s="13" t="n">
        <v>0.25</v>
      </c>
      <c r="F136" s="13" t="n">
        <v>0.6</v>
      </c>
      <c r="G136" s="14" t="n">
        <v>0.25</v>
      </c>
      <c r="H136" s="14" t="n">
        <v>0.6</v>
      </c>
    </row>
    <row r="137">
      <c r="A137" s="35" t="inlineStr">
        <is>
          <t>Index dit de radicaux libres corrigé, exprime le taux circulant résiduel des radicaux libres.</t>
        </is>
      </c>
      <c r="B137" s="3" t="inlineStr">
        <is>
          <t>index de radicaux libres corrigés</t>
        </is>
      </c>
      <c r="C137" s="36">
        <f>(C118+C115)/(C104+C125)</f>
        <v/>
      </c>
      <c r="D137" s="36">
        <f>(D118+D115)/(D104+D125)</f>
        <v/>
      </c>
      <c r="E137" s="13" t="n">
        <v>1.8</v>
      </c>
      <c r="F137" s="13" t="n">
        <v>3.5</v>
      </c>
      <c r="G137" s="14" t="n">
        <v>1.8</v>
      </c>
      <c r="H137" s="14" t="n">
        <v>3.5</v>
      </c>
    </row>
    <row r="138">
      <c r="A138" s="35" t="inlineStr">
        <is>
          <t>Index dit de radicaux libres comparé, exprime le taux relatif des radicaux libres à finalité structurale par rapport à celui à finalité fonctionnelle.</t>
        </is>
      </c>
      <c r="B138" s="3" t="inlineStr">
        <is>
          <t>index de radicaux libres comparés</t>
        </is>
      </c>
      <c r="C138" s="36">
        <f>(C118+(100*C90))/(C104+C125)</f>
        <v/>
      </c>
      <c r="D138" s="36">
        <f>(D118+(100*D90))/(D104+D125)</f>
        <v/>
      </c>
      <c r="E138" s="13" t="n">
        <v>2</v>
      </c>
      <c r="F138" s="13" t="n">
        <v>4</v>
      </c>
      <c r="G138" s="14" t="n">
        <v>2</v>
      </c>
      <c r="H138" s="14" t="n">
        <v>4</v>
      </c>
    </row>
    <row r="139">
      <c r="A139" s="35" t="inlineStr">
        <is>
          <t>Index dit de nocivité radicalaire, exprime le taux relatif des radicaux libres toxiques par rapport à celui des radicaux libres biologiquement justifiés.</t>
        </is>
      </c>
      <c r="B139" s="3" t="inlineStr">
        <is>
          <t>index de nocivité radicalaire</t>
        </is>
      </c>
      <c r="C139" s="11">
        <f>((C136+C137+C138)*C107)/(3*C122)</f>
        <v/>
      </c>
      <c r="D139" s="38">
        <f>((D136+D137+D138)*D107)/(3*D122)</f>
        <v/>
      </c>
      <c r="E139" s="19" t="n">
        <v>2</v>
      </c>
      <c r="F139" s="19" t="n">
        <v>6</v>
      </c>
      <c r="G139" s="20" t="n">
        <v>1.7</v>
      </c>
      <c r="H139" s="20" t="n">
        <v>3.5</v>
      </c>
    </row>
    <row r="140">
      <c r="A140" s="35" t="inlineStr">
        <is>
          <t>Index dit d'apoptose corrigé bis, exprime le taux relatif d'apoptoses anticipées par rapport à celui physiologique.</t>
        </is>
      </c>
      <c r="B140" s="3" t="inlineStr">
        <is>
          <t>index d'apoptose corrigé bis</t>
        </is>
      </c>
      <c r="C140" s="36">
        <f>C122/C85</f>
        <v/>
      </c>
      <c r="D140" s="36">
        <f>D122/D85</f>
        <v/>
      </c>
      <c r="E140" s="13" t="n">
        <v>5</v>
      </c>
      <c r="F140" s="13" t="n">
        <v>8</v>
      </c>
      <c r="G140" s="14" t="n">
        <v>5</v>
      </c>
      <c r="H140" s="14" t="n">
        <v>8</v>
      </c>
    </row>
    <row r="141">
      <c r="A141" s="35" t="inlineStr">
        <is>
          <t>Index dit d'histamine évoquée, exprime le taux circulant actif de l'histamine.</t>
        </is>
      </c>
      <c r="B141" s="3" t="inlineStr">
        <is>
          <t>index d'histamine évoquée</t>
        </is>
      </c>
      <c r="C141" s="37">
        <f>(D6*D10*C71)/C102</f>
        <v/>
      </c>
      <c r="D141" s="37">
        <f>(D6*D10*D71)/D102</f>
        <v/>
      </c>
      <c r="E141" s="13" t="n">
        <v>20</v>
      </c>
      <c r="F141" s="13" t="n">
        <v>60</v>
      </c>
      <c r="G141" s="14" t="n">
        <v>36</v>
      </c>
      <c r="H141" s="14" t="n">
        <v>76</v>
      </c>
    </row>
    <row r="142">
      <c r="A142" s="35" t="inlineStr">
        <is>
          <t>Index dit d'histamine potentielle, exprime le taux de transporteurs fixes comme mobiles de l'histamine.</t>
        </is>
      </c>
      <c r="B142" s="3" t="inlineStr">
        <is>
          <t>index d'histamine potentielle</t>
        </is>
      </c>
      <c r="C142" s="37">
        <f>(C141*C114)/(D22*C121)</f>
        <v/>
      </c>
      <c r="D142" s="37">
        <f>(D141*D114)/(D22*D121)</f>
        <v/>
      </c>
      <c r="E142" s="13" t="n">
        <v>6</v>
      </c>
      <c r="F142" s="13" t="n">
        <v>12</v>
      </c>
      <c r="G142" s="14" t="n">
        <v>6</v>
      </c>
      <c r="H142" s="14" t="n">
        <v>12</v>
      </c>
    </row>
    <row r="143">
      <c r="A143" s="35" t="inlineStr">
        <is>
          <t>Index dit pancréatique, exprime l’activité métabolique de nutrition tissulaire du pancréas exocrine au sein de l’axe somatotrope.</t>
        </is>
      </c>
      <c r="B143" s="3" t="inlineStr">
        <is>
          <t>index pancréatique</t>
        </is>
      </c>
      <c r="C143" s="36">
        <f>D32/D33</f>
        <v/>
      </c>
      <c r="D143" s="37">
        <f>D32/D33</f>
        <v/>
      </c>
      <c r="E143" s="13" t="n"/>
      <c r="F143" s="13" t="n"/>
      <c r="G143" s="14" t="n">
        <v>0.7</v>
      </c>
      <c r="H143" s="14" t="n">
        <v>1.3</v>
      </c>
    </row>
    <row r="144">
      <c r="A144" s="35" t="inlineStr">
        <is>
          <t>Index dit global TRH d’adaptation, exprime l’activité métabolique relative de la TRH par rapport à celle endocrine dans sa fonction d’adaptation thyréosomatotrope.</t>
        </is>
      </c>
      <c r="B144" s="3" t="inlineStr">
        <is>
          <t>index global TRH d'adapt</t>
        </is>
      </c>
      <c r="C144" s="37">
        <f>D29/D13</f>
        <v/>
      </c>
      <c r="D144" s="37">
        <f>D29/D13</f>
        <v/>
      </c>
      <c r="E144" s="13" t="n">
        <v>3</v>
      </c>
      <c r="F144" s="13" t="n">
        <v>9</v>
      </c>
      <c r="G144" s="14" t="n">
        <v>3</v>
      </c>
      <c r="H144" s="14" t="n">
        <v>9</v>
      </c>
    </row>
    <row r="145">
      <c r="A145" s="35" t="inlineStr">
        <is>
          <t>Index dit de TRH, exprime la part relative de l’activité verticale de la TRH au sein de l’axe thyréotrope.</t>
        </is>
      </c>
      <c r="B145" s="3" t="inlineStr">
        <is>
          <t>index TRH endocrine</t>
        </is>
      </c>
      <c r="C145" s="39">
        <f>D13/D31</f>
        <v/>
      </c>
      <c r="D145" s="39">
        <f>D13/D31</f>
        <v/>
      </c>
      <c r="E145" s="13" t="n">
        <v>0.15</v>
      </c>
      <c r="F145" s="13" t="n">
        <v>0.5</v>
      </c>
      <c r="G145" s="14" t="n">
        <v>0.15</v>
      </c>
      <c r="H145" s="14" t="n">
        <v>0.5</v>
      </c>
    </row>
    <row r="146">
      <c r="A146" s="35" t="inlineStr">
        <is>
          <t>Index dit d'activité TRH relative intrathyroïdienne, exprime la part relative de la TRH dans l’activité endocrine de la thyroïde.</t>
        </is>
      </c>
      <c r="B146" s="3" t="inlineStr">
        <is>
          <t>index TRH activité relative intrathyroïdienne</t>
        </is>
      </c>
      <c r="C146" s="39">
        <f>D30/D31</f>
        <v/>
      </c>
      <c r="D146" s="39">
        <f>D30/D31</f>
        <v/>
      </c>
      <c r="E146" s="13" t="n">
        <v>0.2</v>
      </c>
      <c r="F146" s="13" t="n">
        <v>0.5</v>
      </c>
      <c r="G146" s="14" t="n">
        <v>0.2</v>
      </c>
      <c r="H146" s="14" t="n">
        <v>0.5</v>
      </c>
    </row>
    <row r="147">
      <c r="A147" s="35" t="inlineStr">
        <is>
          <t>Index dit d'expansion carcinogène, exprime le degré et la vitesse d’évolutivité anarchique tissulaire au sein de l’organisme. Par extension, il permet de suivre la propension évolutive d’une tumeur connue, son degré et sa vitesse de développement.</t>
        </is>
      </c>
      <c r="B147" s="3" t="inlineStr">
        <is>
          <t>index d'expansion carcinogène</t>
        </is>
      </c>
      <c r="C147" s="39">
        <f>C111/C110</f>
        <v/>
      </c>
      <c r="D147" s="39">
        <f>D111/D110</f>
        <v/>
      </c>
      <c r="E147" s="13" t="n">
        <v>0.3</v>
      </c>
      <c r="F147" s="13" t="n">
        <v>1</v>
      </c>
      <c r="G147" s="14" t="n">
        <v>0.3</v>
      </c>
      <c r="H147" s="14" t="n">
        <v>1</v>
      </c>
    </row>
    <row r="148">
      <c r="A148" s="34" t="inlineStr">
        <is>
          <t>Index dit de cancérose, exprime le degré d’activité relative des facteurs endocrino-métaboliques propices à la dysplasie.</t>
        </is>
      </c>
      <c r="B148" s="3" t="inlineStr">
        <is>
          <t>index de cancérose</t>
        </is>
      </c>
      <c r="C148" s="11">
        <f>C147*C104*C139</f>
        <v/>
      </c>
      <c r="D148" s="11">
        <f>D147*D104*D139</f>
        <v/>
      </c>
      <c r="E148" s="13" t="n"/>
      <c r="F148" s="13" t="n">
        <v>10</v>
      </c>
      <c r="G148" s="14" t="n">
        <v>6</v>
      </c>
      <c r="H148" s="14" t="n">
        <v>10</v>
      </c>
    </row>
    <row r="149">
      <c r="A149" s="34" t="inlineStr">
        <is>
          <t xml:space="preserve">Index dit d'adénose, exprime le degré d’activité relative des facteurs endocriniens propices à l’hyperplasie. </t>
        </is>
      </c>
      <c r="B149" s="3" t="inlineStr">
        <is>
          <t>index d'adénose</t>
        </is>
      </c>
      <c r="C149" s="39">
        <f>C106/C147</f>
        <v/>
      </c>
      <c r="D149" s="39">
        <f>D106/D147</f>
        <v/>
      </c>
      <c r="E149" s="13" t="n">
        <v>10</v>
      </c>
      <c r="F149" s="13" t="n">
        <v>30</v>
      </c>
      <c r="G149" s="14" t="n">
        <v>10</v>
      </c>
      <c r="H149" s="14" t="n">
        <v>30</v>
      </c>
    </row>
    <row r="150">
      <c r="A150" s="34" t="inlineStr">
        <is>
          <t>Index dit d'ischémie reperfusion, exprime le niveau de congestion tissulaire relatif à l’activité métabolique cellulaire.</t>
        </is>
      </c>
      <c r="B150" s="3" t="inlineStr">
        <is>
          <t>index d'ischémie</t>
        </is>
      </c>
      <c r="C150" s="39">
        <f>(10*C83*C93)/C80</f>
        <v/>
      </c>
      <c r="D150" s="39">
        <f>(10*D83*D93)/D80</f>
        <v/>
      </c>
      <c r="E150" s="13" t="n">
        <v>2</v>
      </c>
      <c r="F150" s="13" t="n">
        <v>5</v>
      </c>
      <c r="G150" s="14" t="n">
        <v>2</v>
      </c>
      <c r="H150" s="14" t="n">
        <v>5</v>
      </c>
    </row>
    <row r="151">
      <c r="A151" s="35" t="inlineStr">
        <is>
          <t>Index dit thrombogénique, exprime le risque de transformation athérogène des parois artérielles. Par extension, il permet d’évaluer le risque de formation de thrombose endoluminale.</t>
        </is>
      </c>
      <c r="B151" s="3" t="inlineStr">
        <is>
          <t>index thrombogénique</t>
        </is>
      </c>
      <c r="C151" s="39">
        <f>(10*C83*C92*C95)/C80</f>
        <v/>
      </c>
      <c r="D151" s="39">
        <f>(10*D83*D92*D95)/D80</f>
        <v/>
      </c>
      <c r="E151" s="13" t="n">
        <v>1</v>
      </c>
      <c r="F151" s="13" t="n">
        <v>3</v>
      </c>
      <c r="G151" s="14" t="n">
        <v>1</v>
      </c>
      <c r="H151" s="14" t="n">
        <v>3</v>
      </c>
    </row>
    <row r="152">
      <c r="A152" s="35" t="inlineStr">
        <is>
          <t>Index dit thombosique, exprime le risque de formation de thrombus. Par extension il permet d’évaluer le niveau de coagulabilité sanguine.</t>
        </is>
      </c>
      <c r="B152" s="3" t="inlineStr">
        <is>
          <t>index thrombosique</t>
        </is>
      </c>
      <c r="C152" s="39">
        <f>(C151*C141*C68)/10</f>
        <v/>
      </c>
      <c r="D152" s="39">
        <f>(D151*D141*D68)/10</f>
        <v/>
      </c>
      <c r="E152" s="13" t="n">
        <v>4</v>
      </c>
      <c r="F152" s="13" t="n">
        <v>8</v>
      </c>
      <c r="G152" s="14" t="n">
        <v>5</v>
      </c>
      <c r="H152" s="14" t="n">
        <v>9</v>
      </c>
    </row>
    <row r="153">
      <c r="A153" s="35" t="inlineStr">
        <is>
          <t>Index dit de mobilisation des leucocytes, exprime la capacité libératoire adaptative des leucocytes de réserve séquestrés dans l’espace splanchnique versant hépatique.</t>
        </is>
      </c>
      <c r="B153" s="3" t="inlineStr">
        <is>
          <t>index mobilisation des leucocytes</t>
        </is>
      </c>
      <c r="C153" s="39">
        <f>(D10*D5*D4)/(30*D3)</f>
        <v/>
      </c>
      <c r="D153" s="39">
        <f>(D10*D5*D4)/(30*D3)</f>
        <v/>
      </c>
      <c r="E153" s="13" t="n">
        <v>0.85</v>
      </c>
      <c r="F153" s="13" t="n">
        <v>1.15</v>
      </c>
      <c r="G153" s="14" t="n">
        <v>0.85</v>
      </c>
      <c r="H153" s="14" t="n">
        <v>1.15</v>
      </c>
    </row>
    <row r="154">
      <c r="A154" s="35" t="inlineStr">
        <is>
          <t>Index dit de mobilisation plaquettaire, exprime la capacité libératoire adaptative des plaquettes de réserve séquestrées dans l’espace splanchnique versant splénique.</t>
        </is>
      </c>
      <c r="B154" s="3" t="inlineStr">
        <is>
          <t>index mobilisation plaquettaire</t>
        </is>
      </c>
      <c r="C154" s="39">
        <f>D10/(60*D2)*1000</f>
        <v/>
      </c>
      <c r="D154" s="39">
        <f>D10/(60*D2)*1000</f>
        <v/>
      </c>
      <c r="E154" s="13" t="n">
        <v>0.85</v>
      </c>
      <c r="F154" s="13" t="n">
        <v>1.15</v>
      </c>
      <c r="G154" s="14" t="n">
        <v>0.85</v>
      </c>
      <c r="H154" s="14" t="n">
        <v>1.15</v>
      </c>
    </row>
    <row r="155">
      <c r="A155" s="35" t="inlineStr">
        <is>
          <t>Index dit de rapport génital corrigé, exprime le niveau basique de l’activité relative des androgènes tissulaires par rapport à celle des oestrogènes, hors des phénomènes aigus d’adaptation.</t>
        </is>
      </c>
      <c r="B155" s="3" t="inlineStr">
        <is>
          <t>Ac/Oc</t>
        </is>
      </c>
      <c r="C155" s="36">
        <f>(D2*C153)/(D3*C154)</f>
        <v/>
      </c>
      <c r="D155" s="36">
        <f>(D2*D153)/(D3*D154)</f>
        <v/>
      </c>
      <c r="E155" s="13" t="n">
        <v>0.7</v>
      </c>
      <c r="F155" s="13" t="n">
        <v>0.85</v>
      </c>
      <c r="G155" s="14" t="n">
        <v>0.85</v>
      </c>
      <c r="H155" s="14" t="n">
        <v>1.05</v>
      </c>
    </row>
    <row r="156">
      <c r="A156" s="35" t="inlineStr">
        <is>
          <t>Index dit musculotrope, exprime le niveau relatif d’activité endocrinométabolique de la cible musculaire selon la balance d’orientation gonadique ostéomusculaire.</t>
        </is>
      </c>
      <c r="B156" s="3" t="inlineStr">
        <is>
          <t>Imusculotrope</t>
        </is>
      </c>
      <c r="C156" s="36">
        <f>C155*(D12/D18)</f>
        <v/>
      </c>
      <c r="D156" s="36">
        <f>D155*(D12/D18)</f>
        <v/>
      </c>
      <c r="E156" s="103">
        <f>E155*(E12/F18)</f>
        <v/>
      </c>
      <c r="F156" s="103">
        <f>F155*(F12/E18)</f>
        <v/>
      </c>
      <c r="G156" s="104">
        <f>G155*(G12/H18)</f>
        <v/>
      </c>
      <c r="H156" s="104">
        <f>H155*(H12/G18)</f>
        <v/>
      </c>
    </row>
    <row r="157">
      <c r="A157" s="35" t="inlineStr">
        <is>
          <t>Index dit œstrogénique corrigé, exprime l’activité tissulaire endocrino-métabolique des oestrogènes. Par extension, il témoigne de leur niveau potentiel d’activité spécifique au sein de la structure de l’organisme.</t>
        </is>
      </c>
      <c r="B157" s="3" t="inlineStr">
        <is>
          <t>Ioc</t>
        </is>
      </c>
      <c r="C157" s="36">
        <f>C81*((D14+1)/(D14+1-C156))</f>
        <v/>
      </c>
      <c r="D157" s="36">
        <f>D81*((D14+1)/(D14+1-D156))</f>
        <v/>
      </c>
      <c r="E157" s="13" t="n">
        <v>0.2</v>
      </c>
      <c r="F157" s="13" t="n">
        <v>0.5</v>
      </c>
      <c r="G157" s="14" t="n">
        <v>0.1</v>
      </c>
      <c r="H157" s="14" t="n">
        <v>0.4</v>
      </c>
    </row>
    <row r="158">
      <c r="A158" s="35" t="inlineStr">
        <is>
          <t>Index dit d'androgénie génitale, exprime l’activité tissulaire endocrino-métabolique des androgènes gonadiques. Par extension, il témoigne de leur niveau potentiel d’activité spécifique au sein de la structure de l’organisme.</t>
        </is>
      </c>
      <c r="B158" s="3" t="inlineStr">
        <is>
          <t>Iandg</t>
        </is>
      </c>
      <c r="C158" s="36">
        <f>(C156/C135)*((C157*C155*C155)/(C71+C155))</f>
        <v/>
      </c>
      <c r="D158" s="36">
        <f>(D156/D135)*((D157*D155*D155)/(D71+D155))</f>
        <v/>
      </c>
      <c r="E158" s="13" t="n">
        <v>0.05</v>
      </c>
      <c r="F158" s="13" t="n">
        <v>0.09</v>
      </c>
      <c r="G158" s="14" t="n">
        <v>0.09</v>
      </c>
      <c r="H158" s="14" t="n">
        <v>0.13</v>
      </c>
    </row>
    <row r="159">
      <c r="A159" s="35" t="inlineStr">
        <is>
          <t>Index dit d'androgénie génitale comparée, exprime le niveau d’activité métabolique des cibles tissulaires spécifiques des androgènes. Par extension, il témoigne de leur niveau fonctionnel d’activité au sein de la structure de l’organisme.</t>
        </is>
      </c>
      <c r="B159" s="3" t="inlineStr">
        <is>
          <t>Iandgcomp</t>
        </is>
      </c>
      <c r="C159" s="36">
        <f>(2*D13*D13*D12)/(C77*D14*D18)</f>
        <v/>
      </c>
      <c r="D159" s="36">
        <f>(2*D13*D13*D12)/(D77*D14*D18)</f>
        <v/>
      </c>
      <c r="E159" s="13" t="n">
        <v>0.1</v>
      </c>
      <c r="F159" s="13" t="n">
        <v>0.3</v>
      </c>
      <c r="G159" s="14" t="n">
        <v>0.1</v>
      </c>
      <c r="H159" s="14" t="n">
        <v>0.3</v>
      </c>
    </row>
    <row r="160">
      <c r="A160" s="35" t="inlineStr">
        <is>
          <t>Index dit de "starter", exprime la part relative de la sollicitation hépatotrope du système splanchnique par rapport à celle splénotrope, en réponse à toute agression à  cible tissulaire directe ou indirecte. Par extension, il témoigne du niveau fonctionnel relatif du glucagon par rapport à celui de l’adrénaline dans la mise en action du syndrome général d’adaptation. Et, par conséquent, de leur seuil respectif de réponse aux sollicitations endogènes comme exogènes. Par extension, il témoigne du niveau relatif prioritaire de la réponse adaptative énergo-métabolique par rapport à celle neuro-endocrinienne.</t>
        </is>
      </c>
      <c r="B160" s="3" t="inlineStr">
        <is>
          <t>Istart</t>
        </is>
      </c>
      <c r="C160" s="36">
        <f>C153/C154</f>
        <v/>
      </c>
      <c r="D160" s="36">
        <f>D153/D154</f>
        <v/>
      </c>
      <c r="E160" s="13" t="n">
        <v>0.85</v>
      </c>
      <c r="F160" s="13" t="n">
        <v>1.15</v>
      </c>
      <c r="G160" s="14" t="n">
        <v>0.85</v>
      </c>
      <c r="H160" s="14" t="n">
        <v>1.15</v>
      </c>
    </row>
    <row r="161" customFormat="1" s="2">
      <c r="A161" s="8" t="inlineStr">
        <is>
          <t>Index dit de relance thyroïdienne, exprime le niveau de sollicitation de l’axe thyréotrope par le locus ceruleus. Par extension, il témoigne du degré de désadaptation de l’organisme.</t>
        </is>
      </c>
      <c r="B161" s="5" t="inlineStr">
        <is>
          <t>Irelance thyr</t>
        </is>
      </c>
      <c r="C161" s="11">
        <f>D9/D8</f>
        <v/>
      </c>
      <c r="D161" s="11">
        <f>D9/D8</f>
        <v/>
      </c>
      <c r="E161" s="15" t="n">
        <v>0.05</v>
      </c>
      <c r="F161" s="15" t="n">
        <v>0.25</v>
      </c>
      <c r="G161" s="16" t="n">
        <v>0.05</v>
      </c>
      <c r="H161" s="16" t="n">
        <v>0.25</v>
      </c>
    </row>
    <row r="162">
      <c r="A162" s="8" t="inlineStr">
        <is>
          <t>Index dit de relance thyroïdienne corrigée, exprime la part endogène dans le niveau de sollicitation de l’axe thyréotrope par le locus ceruleus. Par extension, il témoigne du degré de désadaptation endogène de l’organisme.</t>
        </is>
      </c>
      <c r="B162" s="5" t="inlineStr">
        <is>
          <t>Irelance thyr c</t>
        </is>
      </c>
      <c r="C162" s="11">
        <f>C69*C161</f>
        <v/>
      </c>
      <c r="D162" s="11">
        <f>D69*D161</f>
        <v/>
      </c>
      <c r="E162" s="15" t="n">
        <v>0.1</v>
      </c>
      <c r="F162" s="15" t="n">
        <v>0.5</v>
      </c>
      <c r="G162" s="16" t="n">
        <v>0.1</v>
      </c>
      <c r="H162" s="16" t="n">
        <v>0.5</v>
      </c>
    </row>
    <row r="163">
      <c r="A163" s="8" t="inlineStr">
        <is>
          <t>Index dit pro-inflammatoire, exprime le potentiel dysmétabolique de la désadaptation thyréotrope endogène et de son correcteur cortisolé. Par extension, il témoigne du degré de sollicitation inflammatoire de la structure dans son module d’adaptabilité.</t>
        </is>
      </c>
      <c r="B163" s="5" t="inlineStr">
        <is>
          <t>Iproinflam</t>
        </is>
      </c>
      <c r="C163" s="11">
        <f>C162*C120</f>
        <v/>
      </c>
      <c r="D163" s="11">
        <f>D162*D120</f>
        <v/>
      </c>
      <c r="E163" s="15" t="n">
        <v>0.1</v>
      </c>
      <c r="F163" s="15" t="n">
        <v>0.4</v>
      </c>
      <c r="G163" s="16" t="n">
        <v>0.1</v>
      </c>
      <c r="H163" s="16" t="n">
        <v>0.4</v>
      </c>
    </row>
    <row r="164">
      <c r="A164" s="40" t="inlineStr">
        <is>
          <t>Index dit d'inflammation, exprime le niveau effectif d'activité inflammatoire de l'organisme, d'origine endogène, dans son actualité fonctionnelle. Par extension, il témoigne du seuil et du gradient de réactivité inflammatoire du sujet.</t>
        </is>
      </c>
      <c r="B164" s="5" t="inlineStr">
        <is>
          <t>Iinflam</t>
        </is>
      </c>
      <c r="C164" s="11">
        <f>C163*C95</f>
        <v/>
      </c>
      <c r="D164" s="11">
        <f>D163*D95</f>
        <v/>
      </c>
      <c r="E164" s="15" t="n">
        <v>0.3</v>
      </c>
      <c r="F164" s="15" t="n">
        <v>2.5</v>
      </c>
      <c r="G164" s="16" t="n">
        <v>0.3</v>
      </c>
      <c r="H164" s="16" t="n">
        <v>2.5</v>
      </c>
    </row>
    <row r="165">
      <c r="A165" s="40" t="inlineStr">
        <is>
          <t>Index dit d'inflammation comparée, exprime la part relative de l'inflammation fondamentale et structurale par rapport à celle d'expression d'ajustement fonctionnelle et/ou d'adaptation.</t>
        </is>
      </c>
      <c r="B165" s="5" t="inlineStr">
        <is>
          <t>Iinflam comp</t>
        </is>
      </c>
      <c r="C165" s="11">
        <f>C164/D53</f>
        <v/>
      </c>
      <c r="D165" s="11">
        <f>D164/D53</f>
        <v/>
      </c>
      <c r="E165" s="15" t="n">
        <v>0.2</v>
      </c>
      <c r="F165" s="15" t="n">
        <v>2.5</v>
      </c>
      <c r="G165" s="16" t="n">
        <v>0.2</v>
      </c>
      <c r="H165" s="16" t="n">
        <v>2.5</v>
      </c>
    </row>
    <row r="166">
      <c r="A166" s="8" t="inlineStr">
        <is>
          <t>Index dit d'interleukine 1, exprime le niveau d’activité spécifique de l’interleukine 1, tant dans sa sollicitation de croissance que dans sa spécificité lymphocytaire.</t>
        </is>
      </c>
      <c r="B166" s="5" t="inlineStr">
        <is>
          <t>IIL1</t>
        </is>
      </c>
      <c r="C166" s="105">
        <f>(C161*C88)/(C162*C87)</f>
        <v/>
      </c>
      <c r="D166" s="105">
        <f>(D161*D88)/(D162*D87)</f>
        <v/>
      </c>
      <c r="E166" s="15" t="n">
        <v>0.1</v>
      </c>
      <c r="F166" s="15" t="n">
        <v>0.16</v>
      </c>
      <c r="G166" s="16" t="n">
        <v>0.1</v>
      </c>
      <c r="H166" s="16" t="n">
        <v>0.16</v>
      </c>
    </row>
    <row r="167">
      <c r="A167" s="40" t="inlineStr">
        <is>
          <t>Index dit de déhydroépiandrostérone, exprime le niveau d’activité endocrino-métabolique de la DHEA. Par extension, il permet d’évaluer son niveau de sécrétion et le degré de transformation gonadotrope.</t>
        </is>
      </c>
      <c r="B167" s="5" t="inlineStr">
        <is>
          <t>IDHEA</t>
        </is>
      </c>
      <c r="C167" s="7">
        <f>(C76*C75*C97*C101*C156*1000)/(C73*C99*C158)</f>
        <v/>
      </c>
      <c r="D167" s="7">
        <f>(D76*D75*D97*D101*D156*1000)/(D73*D99*D158)</f>
        <v/>
      </c>
      <c r="E167" s="15" t="n">
        <v>5</v>
      </c>
      <c r="F167" s="15" t="n">
        <v>9</v>
      </c>
      <c r="G167" s="16" t="n">
        <v>2</v>
      </c>
      <c r="H167" s="16" t="n">
        <v>6</v>
      </c>
    </row>
    <row r="168">
      <c r="A168" s="8" t="inlineStr">
        <is>
          <t>Index dit de sérotonine, exprime le niveau d’activité autacoïde et métabolique de la sérotonine périphérique. Par extension, il permet d’évaluer le niveau d’activité neuro-métabolique de la sérotonine centrale.</t>
        </is>
      </c>
      <c r="B168" s="5" t="inlineStr">
        <is>
          <t>Iséro</t>
        </is>
      </c>
      <c r="C168" s="11">
        <f>(C160*10)/(C125*C104)</f>
        <v/>
      </c>
      <c r="D168" s="11">
        <f>(D160*10)/(D125*D104)</f>
        <v/>
      </c>
      <c r="E168" s="15" t="n">
        <v>1.5</v>
      </c>
      <c r="F168" s="15" t="n">
        <v>7.5</v>
      </c>
      <c r="G168" s="16" t="n">
        <v>1.5</v>
      </c>
      <c r="H168" s="16" t="n">
        <v>7.5</v>
      </c>
    </row>
    <row r="169">
      <c r="A169" s="8" t="inlineStr">
        <is>
          <t>Index dit de démyélinisation corrigée, exprime le niveau relatif d’adaptabilité de la réponse énergo-métabolique de l'insuline dans son rapport chronologique à celle endocrine de l’hormone de croissance.</t>
        </is>
      </c>
      <c r="B169" s="5" t="inlineStr">
        <is>
          <t>index de démyélinisation corrigée</t>
        </is>
      </c>
      <c r="C169" s="11">
        <f>C105*C160</f>
        <v/>
      </c>
      <c r="D169" s="11">
        <f>D105*D160</f>
        <v/>
      </c>
      <c r="E169" s="15" t="n">
        <v>4</v>
      </c>
      <c r="F169" s="15" t="n">
        <v>17</v>
      </c>
      <c r="G169" s="16" t="n">
        <v>4</v>
      </c>
      <c r="H169" s="16" t="n">
        <v>17</v>
      </c>
    </row>
    <row r="170">
      <c r="A170" s="40" t="inlineStr">
        <is>
          <t>Index dit d'expansivité, exprime le niveau potentiel de croissance cellulaire dans sa fonction d’adaptation métabolique structurale.</t>
        </is>
      </c>
      <c r="B170" s="5" t="inlineStr">
        <is>
          <t>index d'expansivité</t>
        </is>
      </c>
      <c r="C170" s="11">
        <f>C86/C85</f>
        <v/>
      </c>
      <c r="D170" s="11">
        <f>D86/D85</f>
        <v/>
      </c>
      <c r="E170" s="15" t="n">
        <v>0.06</v>
      </c>
      <c r="F170" s="15" t="n">
        <v>2</v>
      </c>
      <c r="G170" s="16" t="n">
        <v>0.06</v>
      </c>
      <c r="H170" s="16" t="n">
        <v>2</v>
      </c>
    </row>
    <row r="171">
      <c r="A171" s="40" t="inlineStr">
        <is>
          <t>Index dit d'expansivité bis, exprime le degré de risque de développement cellulaire anarchique lié aux modalités adaptatives du métabolisme dans ses conséquences d’implication structurale.</t>
        </is>
      </c>
      <c r="B171" s="5" t="inlineStr">
        <is>
          <t>index d'expansivité bis</t>
        </is>
      </c>
      <c r="C171" s="11">
        <f>C90/C91</f>
        <v/>
      </c>
      <c r="D171" s="11">
        <f>D90/D91</f>
        <v/>
      </c>
      <c r="E171" s="15" t="n">
        <v>1</v>
      </c>
      <c r="F171" s="15" t="n">
        <v>4</v>
      </c>
      <c r="G171" s="16" t="n">
        <v>1</v>
      </c>
      <c r="H171" s="16" t="n">
        <v>4</v>
      </c>
    </row>
    <row r="172">
      <c r="A172" s="40" t="inlineStr">
        <is>
          <t>Index dit d'expansivité global, exprime la part effective d’expansion cellulaire conservée par rapport au degré de destruction des cellules pathologiques.</t>
        </is>
      </c>
      <c r="B172" s="5" t="inlineStr">
        <is>
          <t>index d'expansivité global</t>
        </is>
      </c>
      <c r="C172" s="11">
        <f>C170*C171/C95</f>
        <v/>
      </c>
      <c r="D172" s="11">
        <f>D170*D171/D95</f>
        <v/>
      </c>
      <c r="E172" s="15" t="n">
        <v>0.01</v>
      </c>
      <c r="F172" s="15" t="n">
        <v>3.2</v>
      </c>
      <c r="G172" s="16" t="n">
        <v>0.01</v>
      </c>
      <c r="H172" s="16" t="n">
        <v>3.2</v>
      </c>
    </row>
    <row r="173">
      <c r="A173" s="40" t="inlineStr">
        <is>
          <t>Index dit de rapport structure sur fonction, exprime la sollicitation adaptative des mécanismes tissulaires de structure relativement à celle de fonction.</t>
        </is>
      </c>
      <c r="B173" s="5" t="inlineStr">
        <is>
          <t>index S/F</t>
        </is>
      </c>
      <c r="C173" s="11">
        <f>(D5+D7+D9)/(D6+D8)</f>
        <v/>
      </c>
      <c r="D173" s="11">
        <f>(D5+D7+D9)/(D6+D8)</f>
        <v/>
      </c>
      <c r="E173" s="19">
        <f>(E5+E7+E9)/(F6+F8)</f>
        <v/>
      </c>
      <c r="F173" s="19">
        <f>(F5+F7+F9)/(E6+E8)</f>
        <v/>
      </c>
      <c r="G173" s="20">
        <f>(G5+G7+G9)/(H6+H8)</f>
        <v/>
      </c>
      <c r="H173" s="20">
        <f>(H5+H7+H9)/(G6+G8)</f>
        <v/>
      </c>
    </row>
    <row r="174">
      <c r="A174" s="106" t="inlineStr">
        <is>
          <t>Index dit d’ACTH, exprime le niveau d’activité organo-métabolique de l’hormone corticotrope.</t>
        </is>
      </c>
      <c r="B174" s="5" t="inlineStr">
        <is>
          <t>index ACTH</t>
        </is>
      </c>
      <c r="C174" s="11">
        <f>C167/C72</f>
        <v/>
      </c>
      <c r="D174" s="11">
        <f>D167/D72</f>
        <v/>
      </c>
      <c r="E174" s="19">
        <f>E167/F72</f>
        <v/>
      </c>
      <c r="F174" s="15">
        <f>F167/E72</f>
        <v/>
      </c>
      <c r="G174" s="20">
        <f>G167/H72</f>
        <v/>
      </c>
      <c r="H174" s="16">
        <f>H167/G72</f>
        <v/>
      </c>
    </row>
    <row r="175">
      <c r="A175" s="8" t="inlineStr">
        <is>
          <t>Index dit de PTH, exprime le niveau d’activité endocrino- métabolique de la parathormone.</t>
        </is>
      </c>
      <c r="B175" s="5" t="inlineStr">
        <is>
          <t>index PTH</t>
        </is>
      </c>
      <c r="C175" s="11">
        <f>(D23*D14*D13)/C77</f>
        <v/>
      </c>
      <c r="D175" s="11">
        <f>(D23*D14*D13)/D77</f>
        <v/>
      </c>
      <c r="E175" s="23">
        <f>13.5/F77</f>
        <v/>
      </c>
      <c r="F175" s="23">
        <f>148.5/E77</f>
        <v/>
      </c>
      <c r="G175" s="24">
        <f>13.5/H77</f>
        <v/>
      </c>
      <c r="H175" s="24">
        <f>148.5/G77</f>
        <v/>
      </c>
    </row>
    <row r="176">
      <c r="A176" s="8" t="inlineStr">
        <is>
          <t>Index dit de rendement gonadotrope, exprime la part relative de l’activité endocrine des œstrogènes gonadiques par rapport à celle du niveau de sollicitation hypophysaire. Par extension, il contribue à l’évaluation du seuil de réponse oestrogénique à sa sollicitation hypophysaire. Par extension, il contribue à l’évaluation de la part de la déficience fonctionnelle gonadique dans le niveau d’activité réactionnelle des gonadotrophines hypophysaires.</t>
        </is>
      </c>
      <c r="B176" s="5" t="inlineStr">
        <is>
          <t>index rendement gonadotrope</t>
        </is>
      </c>
      <c r="C176" s="7">
        <f>1/(C68*C103)</f>
        <v/>
      </c>
      <c r="D176" s="11">
        <f>1/(D68*D103)</f>
        <v/>
      </c>
      <c r="E176" s="15">
        <f>1/(F173*F103)</f>
        <v/>
      </c>
      <c r="F176" s="107">
        <f>1/(E173*E103)</f>
        <v/>
      </c>
      <c r="G176" s="108">
        <f>1/(H173*H103)</f>
        <v/>
      </c>
      <c r="H176" s="108">
        <f>1/(G173*G103)</f>
        <v/>
      </c>
    </row>
    <row r="177">
      <c r="A177" s="40" t="inlineStr">
        <is>
          <t>Index dit de congestion pelvienne, exprime le niveau relatif de la congestion pelvienne physiologique par rapport à celle pathologique.</t>
        </is>
      </c>
      <c r="B177" s="5" t="inlineStr">
        <is>
          <t>index de congestion pelvienne</t>
        </is>
      </c>
      <c r="C177" s="11">
        <f>(C110/C111)*(C150/C80)</f>
        <v/>
      </c>
      <c r="D177" s="11">
        <f>(D110/D111)*(D150/D80)</f>
        <v/>
      </c>
      <c r="E177" s="19">
        <f>(E110/F111)*(E150/F80)</f>
        <v/>
      </c>
      <c r="F177" s="19">
        <f>(F110/E111)*(F150/E80)</f>
        <v/>
      </c>
      <c r="G177" s="20">
        <f>(G110/H111)*(G150/H80)</f>
        <v/>
      </c>
      <c r="H177" s="20">
        <f>(H110/G111)*(H150/G80)</f>
        <v/>
      </c>
    </row>
    <row r="178">
      <c r="A178" s="40" t="inlineStr">
        <is>
          <t>Index dit de congestion splanchnique, exprime le niveau relatif de la congestion active du réservoir splanchnique. Par extension, il situe le niveau relatif de congestion adaptée et de sa réduction réactionnelle.</t>
        </is>
      </c>
      <c r="B178" s="5" t="inlineStr">
        <is>
          <t>index de congestion splanchnique</t>
        </is>
      </c>
      <c r="C178" s="11">
        <f>C177/C153</f>
        <v/>
      </c>
      <c r="D178" s="11">
        <f>D177/D153</f>
        <v/>
      </c>
      <c r="E178" s="19">
        <f>E177/E153</f>
        <v/>
      </c>
      <c r="F178" s="19">
        <f>F177/F153</f>
        <v/>
      </c>
      <c r="G178" s="20">
        <f>G177/G153</f>
        <v/>
      </c>
      <c r="H178" s="20">
        <f>H177/H153</f>
        <v/>
      </c>
    </row>
    <row r="179">
      <c r="A179" s="40" t="inlineStr">
        <is>
          <t>Index dit score de croissance, exprime la résultante balancée des facteurs de croissance et d’anticroissance. Par extension, il évalue la croissance réelle tant organique que fonctionnelle. Par extension, il évalue le potentiel de développement d’organes sains ou pathologiques, de raisons structurales, fonctionnelles ou adaptatives, d’adaptation structurale ou fonctionnelle.</t>
        </is>
      </c>
      <c r="B179" s="5" t="inlineStr">
        <is>
          <t>score de croissance</t>
        </is>
      </c>
      <c r="C179" s="38">
        <f>(C82*C87)/(C86*C88)</f>
        <v/>
      </c>
      <c r="D179" s="11">
        <f>(D82*D87)/(D86*D88)</f>
        <v/>
      </c>
      <c r="E179" s="23">
        <f>(E82*E87)/(F86*F88)</f>
        <v/>
      </c>
      <c r="F179" s="23">
        <f>(F82*F87)/(E86*E88)</f>
        <v/>
      </c>
      <c r="G179" s="24">
        <f>(G82*G87)/(H86*H88)</f>
        <v/>
      </c>
      <c r="H179" s="24">
        <f>(H82*H87)/(G86*G88)</f>
        <v/>
      </c>
    </row>
    <row r="180">
      <c r="A180" s="40" t="inlineStr">
        <is>
          <t>Index dit score de croissance GH, exprime le niveau résultant de l’activité endocrinométabolique de l’hormone de croissance. Par extension, il évalue la part relative de l’axe somatotrope dans le syndrome général d’adaptation. Par extension, il évalue la part relative de l’axe somatotrope dans le recrutement et la répartition de l’énergie tant structurelle que fonctionnelle. Par extension, il évalue la part relative de l’hormone de croissance tant architecturale, évolutive ou d’entretien, tant chronologique fonctionnelle ou d’adaptation dans la répartition de l’énergie métabolique.</t>
        </is>
      </c>
      <c r="B180" s="5" t="inlineStr">
        <is>
          <t>score de croissance GH</t>
        </is>
      </c>
      <c r="C180" s="38">
        <f>(C82*C87)/C86</f>
        <v/>
      </c>
      <c r="D180" s="11">
        <f>(D82*D87)/D86</f>
        <v/>
      </c>
      <c r="E180" s="23">
        <f>(E82*E87)/F86</f>
        <v/>
      </c>
      <c r="F180" s="23">
        <f>(F82*F87)/E86</f>
        <v/>
      </c>
      <c r="G180" s="24">
        <f>(G82*G87)/H86</f>
        <v/>
      </c>
      <c r="H180" s="24">
        <f>(H82*H87)/G86</f>
        <v/>
      </c>
    </row>
    <row r="181" customFormat="1" s="2">
      <c r="A181" s="40" t="inlineStr">
        <is>
          <t>Index dit TRH/TSH, exprime le niveau relatif de l’activité tissulaire, tant structurale qu’adaptative de la TRH par rapport à celle de la TSH. Par extension, il évalue la part relative de la congestion par rapport à l’hyperplasie dans le processus d’adaptation anabolique. Par extension, il évalue la part relative de la nutrition par rapport à la production métabolique. Par extension, il évalue la part relative de l’adaptation neuro-endocrine par rapport à celle organométabolique. Par extension, il évalue la part relative de l’élaboration potentielle par rapport à la réalisation structurale. Par extension, il évalue la part relative de l’imaginaire par rapport à la réalisation matérielle.</t>
        </is>
      </c>
      <c r="B181" s="5" t="inlineStr">
        <is>
          <t>index TRH/TSH</t>
        </is>
      </c>
      <c r="C181" s="11">
        <f>C123/C149</f>
        <v/>
      </c>
      <c r="D181" s="11">
        <f>D123/D149</f>
        <v/>
      </c>
      <c r="E181" s="19">
        <f>E123/F149</f>
        <v/>
      </c>
      <c r="F181" s="19">
        <f>F123/E149</f>
        <v/>
      </c>
      <c r="G181" s="20">
        <f>G123/H149</f>
        <v/>
      </c>
      <c r="H181" s="20">
        <f>H123/G149</f>
        <v/>
      </c>
    </row>
    <row r="182">
      <c r="A182" s="40" t="inlineStr">
        <is>
          <t>Index dit d’efficience thyroïdienne, exprime l’activité tissulaire de la thyroïde dans sa participation à l’activité structurale.</t>
        </is>
      </c>
      <c r="B182" s="5" t="inlineStr">
        <is>
          <t>Iefficience thyroïdienne</t>
        </is>
      </c>
      <c r="C182" s="11">
        <f>C77/C69</f>
        <v/>
      </c>
      <c r="D182" s="11">
        <f>D77/D69</f>
        <v/>
      </c>
      <c r="E182" s="15">
        <f>E77/F69</f>
        <v/>
      </c>
      <c r="F182" s="107">
        <f>F77/E69</f>
        <v/>
      </c>
      <c r="G182" s="16">
        <f>G77/H69</f>
        <v/>
      </c>
      <c r="H182" s="108">
        <f>H77/G69</f>
        <v/>
      </c>
    </row>
    <row r="183">
      <c r="A183" s="8" t="inlineStr">
        <is>
          <t>Index dit d’efficience thyroïdienne relative, exprime la part relative de l’activité métabolique tissulaire de la thyroïde par rapport à son activité métabolique proprement dite.</t>
        </is>
      </c>
      <c r="B183" s="5" t="inlineStr">
        <is>
          <t>Iefficience thyroïdienne relative</t>
        </is>
      </c>
      <c r="C183" s="11">
        <f>C182/C135</f>
        <v/>
      </c>
      <c r="D183" s="11">
        <f>D182/D135</f>
        <v/>
      </c>
      <c r="E183" s="19">
        <f>E182/F135</f>
        <v/>
      </c>
      <c r="F183" s="19">
        <f>F182/E135</f>
        <v/>
      </c>
      <c r="G183" s="16">
        <f>G182/H135</f>
        <v/>
      </c>
      <c r="H183" s="20">
        <f>H182/G135</f>
        <v/>
      </c>
    </row>
    <row r="184">
      <c r="A184" s="8" t="inlineStr">
        <is>
          <t>Index dit d’oxydation, exprime la part exclusive de la phase d’oxydation dans le phénomène d’oxydoréduction. Par extension, il contribue à l’évaluation du niveau de la respiration cellulaire.</t>
        </is>
      </c>
      <c r="B184" s="5" t="inlineStr">
        <is>
          <t>Ioxyd</t>
        </is>
      </c>
      <c r="C184" s="11">
        <f>(100*C86*C104*C182)/(C125*C72)</f>
        <v/>
      </c>
      <c r="D184" s="11">
        <f>(100*D86*D104*D182)/(D125*D72)</f>
        <v/>
      </c>
      <c r="E184" s="15">
        <f>(100*E86*E104*E182)/(F125*F72)</f>
        <v/>
      </c>
      <c r="F184" s="107">
        <f>(100*F86*F104*F182)/(E125*E72)</f>
        <v/>
      </c>
      <c r="G184" s="16">
        <f>(100*G86*G104*G182)/(H125*H72)</f>
        <v/>
      </c>
      <c r="H184" s="108">
        <f>(100*H86*H104*H182)/(G125*G72)</f>
        <v/>
      </c>
    </row>
    <row r="185">
      <c r="A185" s="8" t="inlineStr">
        <is>
          <t>Index dit de réduction, exprime la part exclusive de la phase de réduction dans le phénomène d’oxydoréduction. Par extension, il contribue à l’évaluation du niveau de l’activité antioxydante de l’organisme.</t>
        </is>
      </c>
      <c r="B185" s="5" t="inlineStr">
        <is>
          <t>Ired</t>
        </is>
      </c>
      <c r="C185" s="7">
        <f>C184/C118</f>
        <v/>
      </c>
      <c r="D185" s="11">
        <f>D184/D118</f>
        <v/>
      </c>
      <c r="E185" s="107">
        <f>E184/F118</f>
        <v/>
      </c>
      <c r="F185" s="23">
        <f>F184/E118</f>
        <v/>
      </c>
      <c r="G185" s="108">
        <f>G184/H118</f>
        <v/>
      </c>
      <c r="H185" s="24">
        <f>H184/G118</f>
        <v/>
      </c>
    </row>
    <row r="186">
      <c r="A186" s="40" t="inlineStr">
        <is>
          <t>Index dit pro-amyloïde, exprime le niveau d’hypométabolisme intracellulaire. Par extension, il évalue le degré d’insuffisance respiratoire cellulaire. Par extension, il évalue le degré d’insuffisance nutritionnelle cellulaire.</t>
        </is>
      </c>
      <c r="B186" s="5" t="inlineStr">
        <is>
          <t>Ipro-amyloide</t>
        </is>
      </c>
      <c r="C186" s="11">
        <f>C185*C125</f>
        <v/>
      </c>
      <c r="D186" s="109">
        <f>D185*D125</f>
        <v/>
      </c>
      <c r="E186" s="107">
        <f>E185*E125</f>
        <v/>
      </c>
      <c r="F186" s="23">
        <f>F185*F125</f>
        <v/>
      </c>
      <c r="G186" s="108">
        <f>G185*G125</f>
        <v/>
      </c>
      <c r="H186" s="24">
        <f>H185*H125</f>
        <v/>
      </c>
    </row>
    <row r="187">
      <c r="A187" s="44" t="inlineStr">
        <is>
          <t>Index dit de risque amyloïde, exprime le risque de dégénérescence amyloïde de l’organisme. Par extension, il évalue le risque de maladie dégénérative intracérébrale, en particulier maladies de Parkinson et d'Alzheimer.</t>
        </is>
      </c>
      <c r="B187" s="5" t="inlineStr">
        <is>
          <t>Irisque amyloide</t>
        </is>
      </c>
      <c r="C187" s="38">
        <f>C106/C184</f>
        <v/>
      </c>
      <c r="D187" s="38">
        <f>D106/D184</f>
        <v/>
      </c>
      <c r="E187" s="107">
        <f>E106/F184</f>
        <v/>
      </c>
      <c r="F187" s="23">
        <f>F106/E184</f>
        <v/>
      </c>
      <c r="G187" s="108">
        <f>G106/H184</f>
        <v/>
      </c>
      <c r="H187" s="24">
        <f>H106/G184</f>
        <v/>
      </c>
    </row>
    <row r="188">
      <c r="A188" s="8" t="inlineStr">
        <is>
          <t>Index dit de rendement thyroïdien bis, exprime la part relative de l’activité tissulaire de la thyroïde par rapport à celle du niveau de sollicitation spécifique des trophines hypophysaires. Par extension, il contribue à l’évaluation du seuil relatif de participation de la thyroïde à la distribution cellulaire.</t>
        </is>
      </c>
      <c r="B188" s="5" t="inlineStr">
        <is>
          <t>Irendement thyroïdien bis</t>
        </is>
      </c>
      <c r="C188" s="11">
        <f>C77*C69</f>
        <v/>
      </c>
      <c r="D188" s="11">
        <f>D77*D69</f>
        <v/>
      </c>
      <c r="E188" s="23">
        <f>E77*E69</f>
        <v/>
      </c>
      <c r="F188" s="23">
        <f>F77*F69</f>
        <v/>
      </c>
      <c r="G188" s="24">
        <f>G77*G69</f>
        <v/>
      </c>
      <c r="H188" s="24">
        <f>H77*H69</f>
        <v/>
      </c>
    </row>
    <row r="189">
      <c r="A189" s="8" t="inlineStr">
        <is>
          <t>Index dit de rendement thyroïdien comparé, exprime la part relative de l’activité tissulaire de la thyroïde par rapport à celle métabolique totale. Par extension, il contribue à l’évaluation du seuil relatif de sollicitation de l’activité d’orientation de la distribution cellulaire de l’axe thyréotrope.</t>
        </is>
      </c>
      <c r="B189" s="5" t="inlineStr">
        <is>
          <t>Irendement thyroïdien comparé</t>
        </is>
      </c>
      <c r="C189" s="11">
        <f>C188/C135</f>
        <v/>
      </c>
      <c r="D189" s="11">
        <f>D188/D135</f>
        <v/>
      </c>
      <c r="E189" s="23">
        <f>E188/F135</f>
        <v/>
      </c>
      <c r="F189" s="23">
        <f>F188/E135</f>
        <v/>
      </c>
      <c r="G189" s="24">
        <f>G188/H135</f>
        <v/>
      </c>
      <c r="H189" s="24">
        <f>H188/G135</f>
        <v/>
      </c>
    </row>
    <row r="190">
      <c r="A190" s="8" t="inlineStr">
        <is>
          <t>Index dit de fraction oestrogénique n°1 IoF1, exprime la part d’activité relative d’adaptation endocrino-métabolique des oestrogènes.</t>
        </is>
      </c>
      <c r="B190" s="5" t="inlineStr">
        <is>
          <t>IoF1</t>
        </is>
      </c>
      <c r="C190" s="11">
        <f>D8/D14</f>
        <v/>
      </c>
      <c r="D190" s="11">
        <f>D8/D14</f>
        <v/>
      </c>
      <c r="E190" s="23">
        <f>E8/F14</f>
        <v/>
      </c>
      <c r="F190" s="23">
        <f>F8/E14</f>
        <v/>
      </c>
      <c r="G190" s="24">
        <f>G8/H14</f>
        <v/>
      </c>
      <c r="H190" s="24">
        <f>H8/G14</f>
        <v/>
      </c>
    </row>
    <row r="191">
      <c r="A191" s="8" t="inlineStr">
        <is>
          <t>Index dit de fraction oestrogénique n°2 IoF2, exprime la part adaptative liminaire de l’activité tissulaire des oestrogènes.</t>
        </is>
      </c>
      <c r="B191" s="5" t="inlineStr">
        <is>
          <t>IoF2</t>
        </is>
      </c>
      <c r="C191" s="11">
        <f>D5/D9</f>
        <v/>
      </c>
      <c r="D191" s="11">
        <f>D5/D9</f>
        <v/>
      </c>
      <c r="E191" s="23">
        <f>E5/F9</f>
        <v/>
      </c>
      <c r="F191" s="23">
        <f>F5/E9</f>
        <v/>
      </c>
      <c r="G191" s="24">
        <f>G5/H9</f>
        <v/>
      </c>
      <c r="H191" s="24">
        <f>H5/G9</f>
        <v/>
      </c>
    </row>
    <row r="192">
      <c r="A192" s="8" t="inlineStr">
        <is>
          <t>Index dit de fraction oestrogénique n°3 IoF3, exprime la part relative de la régulation endocrine tissulaire des oestrogènes au sein de l’appareil gonadique.</t>
        </is>
      </c>
      <c r="B192" s="5" t="inlineStr">
        <is>
          <t>IoF3</t>
        </is>
      </c>
      <c r="C192" s="11">
        <f>1/C68</f>
        <v/>
      </c>
      <c r="D192" s="11">
        <f>1/D68</f>
        <v/>
      </c>
      <c r="E192" s="19">
        <f>1/F68</f>
        <v/>
      </c>
      <c r="F192" s="19">
        <f>1/E68</f>
        <v/>
      </c>
      <c r="G192" s="20">
        <f>1/H68</f>
        <v/>
      </c>
      <c r="H192" s="20">
        <f>1/G68</f>
        <v/>
      </c>
    </row>
    <row r="193">
      <c r="A193" s="8" t="inlineStr">
        <is>
          <t>Index dit de fraction oestrogénique n°4 IoF4, exprime le surcoût adaptatif endocrinométabolique de l’activité tissulaire des oestrogènes.</t>
        </is>
      </c>
      <c r="B193" s="5" t="inlineStr">
        <is>
          <t>IoF4</t>
        </is>
      </c>
      <c r="C193" s="38">
        <f>C190*C191</f>
        <v/>
      </c>
      <c r="D193" s="38">
        <f>D190*D191</f>
        <v/>
      </c>
      <c r="E193" s="23">
        <f>E190*E191</f>
        <v/>
      </c>
      <c r="F193" s="23">
        <f>F190*F191</f>
        <v/>
      </c>
      <c r="G193" s="24">
        <f>G190*G191</f>
        <v/>
      </c>
      <c r="H193" s="24">
        <f>H190*H191</f>
        <v/>
      </c>
    </row>
    <row r="194">
      <c r="A194" s="8" t="inlineStr">
        <is>
          <t>Index dit de fraction oestrogénique n°5 IoF5, exprime la part relative des oestrogènes consacrée à la croissance organo-tissulaire.</t>
        </is>
      </c>
      <c r="B194" s="5" t="inlineStr">
        <is>
          <t>IoF5</t>
        </is>
      </c>
      <c r="C194" s="38">
        <f>C191*C192</f>
        <v/>
      </c>
      <c r="D194" s="38">
        <f>D191*D192</f>
        <v/>
      </c>
      <c r="E194" s="23">
        <f>E191*E192</f>
        <v/>
      </c>
      <c r="F194" s="23">
        <f>F191*F192</f>
        <v/>
      </c>
      <c r="G194" s="24">
        <f>G191*G192</f>
        <v/>
      </c>
      <c r="H194" s="24">
        <f>H191*H192</f>
        <v/>
      </c>
    </row>
    <row r="195">
      <c r="A195" s="8" t="inlineStr">
        <is>
          <t>Index dit de fraction oestrogénique général IoFgl, exprime la part globale, tant structurale qu’adaptative des oestrogènes consacrée à la croissance organo-tissulaire.</t>
        </is>
      </c>
      <c r="B195" s="5" t="inlineStr">
        <is>
          <t>Iogl</t>
        </is>
      </c>
      <c r="C195" s="38">
        <f>C190*C191*C192</f>
        <v/>
      </c>
      <c r="D195" s="38">
        <f>D190*D191*D192</f>
        <v/>
      </c>
      <c r="E195" s="23">
        <f>E190*E191*E192</f>
        <v/>
      </c>
      <c r="F195" s="23">
        <f>F190*F191*F192</f>
        <v/>
      </c>
      <c r="G195" s="24">
        <f>G190*G191*G192</f>
        <v/>
      </c>
      <c r="H195" s="24">
        <f>H190*H191*H192</f>
        <v/>
      </c>
    </row>
    <row r="196">
      <c r="A196" s="8" t="inlineStr">
        <is>
          <t>Index dit de fraction oestrogénique n°6 IoF6, exprime l’activité endocrino-métabolique des oestrogènes consacrée à l’adaptation de mode structural structuro-fonctionnelle. Par extension, il évalue le niveau de solidarité gonadothyroïdienne au sein des divers modules d’adaptabilité. Par extension, il aide à évaluer le degré de responsabilité de la demande oestrogénique dans la dysfonction thyroïdienne.</t>
        </is>
      </c>
      <c r="B196" s="5" t="inlineStr">
        <is>
          <t>IoF6</t>
        </is>
      </c>
      <c r="C196" s="11">
        <f>1/(C14*C69)</f>
        <v/>
      </c>
      <c r="D196" s="11">
        <f>1/(D14*D69)</f>
        <v/>
      </c>
      <c r="E196" s="19">
        <f>1/(F14*F69)</f>
        <v/>
      </c>
      <c r="F196" s="19">
        <f>1/(E14*E69)</f>
        <v/>
      </c>
      <c r="G196" s="20">
        <f>1/(H14*H69)</f>
        <v/>
      </c>
      <c r="H196" s="20">
        <f>1/(G14*G69)</f>
        <v/>
      </c>
    </row>
    <row r="197">
      <c r="A197" s="8" t="inlineStr">
        <is>
          <t>Index dit de fraction oestrogénique n°7 IoF7, exprime le surcoût adaptatif endocrinométabolique de l’activité des oestrogènes consacrée à l’adaptation de mode structural structuro-fonctionnelle. Par extension, il évalue le coût endocrinien de la solidarité gonadothyroïdienne au sein des divers modules d’adaptabilité. Par extension, il évalue le coût réinjecté de la demande oestrogénique dans la dysfonction thyroïdienne.</t>
        </is>
      </c>
      <c r="B197" s="5" t="inlineStr">
        <is>
          <t>IoF7</t>
        </is>
      </c>
      <c r="C197" s="38">
        <f>C190*C191*C196</f>
        <v/>
      </c>
      <c r="D197" s="38">
        <f>D190*D191*D196</f>
        <v/>
      </c>
      <c r="E197" s="23">
        <f>E190*E191*E196</f>
        <v/>
      </c>
      <c r="F197" s="23">
        <f>F190*F191*F196</f>
        <v/>
      </c>
      <c r="G197" s="24">
        <f>G190*G191*G196</f>
        <v/>
      </c>
      <c r="H197" s="24">
        <f>H190*H191*H196</f>
        <v/>
      </c>
    </row>
    <row r="198">
      <c r="A198" s="8" t="inlineStr">
        <is>
          <t>Index de fraction oestrogénique n°8 IoF8, exprime l’activité endocrine des oestrogènes au sein du module d’adaptabilité gonadotrope. Par extension, il évalue le niveau d’équilibre anabolisme-catabolisme tissulaire. Par extension, il évalue le niveau d’équilibre tissulaire du remodelage osseux.</t>
        </is>
      </c>
      <c r="B198" s="5" t="inlineStr">
        <is>
          <t>IoF8</t>
        </is>
      </c>
      <c r="C198" s="11">
        <f>C69/C14</f>
        <v/>
      </c>
      <c r="D198" s="11">
        <f>D69/D14</f>
        <v/>
      </c>
      <c r="E198" s="19">
        <f>E69/F14</f>
        <v/>
      </c>
      <c r="F198" s="19">
        <f>F69/E14</f>
        <v/>
      </c>
      <c r="G198" s="20">
        <f>G69/H14</f>
        <v/>
      </c>
      <c r="H198" s="20">
        <f>H69/G14</f>
        <v/>
      </c>
    </row>
    <row r="199">
      <c r="A199" s="8" t="inlineStr">
        <is>
          <t>Index dit oestrogénique général quantitatif Ioglq, exprime l’activité quantitative finale des oestrogènes au niveau cellulaire et tissulaire. Par extension, il évalue la rentabilité de la production protéique. Par extension, il évalue la part relative de l’activité nucléaire par rapport à celle cellulaire puis tissulaire.</t>
        </is>
      </c>
      <c r="B199" s="5" t="inlineStr">
        <is>
          <t>Ioglquantitatif</t>
        </is>
      </c>
      <c r="C199" s="38">
        <f>(C190+C191)*(C3/100)</f>
        <v/>
      </c>
      <c r="D199" s="38">
        <f>(D190+D191)*(D3/100)</f>
        <v/>
      </c>
      <c r="E199" s="23">
        <f>(E190+E191)*(F3/100)</f>
        <v/>
      </c>
      <c r="F199" s="23">
        <f>(F190+F191)*(E3/100)</f>
        <v/>
      </c>
      <c r="G199" s="24">
        <f>(G190+G191)*(H3/100)</f>
        <v/>
      </c>
      <c r="H199" s="24">
        <f>(H190+H191)*(G3/100)</f>
        <v/>
      </c>
    </row>
    <row r="200">
      <c r="A200" s="8" t="inlineStr">
        <is>
          <t>Index dit de fraction oestrogénique spécifique Iospe, exprime la part de l’activité musculotrope des oestrogènes. Par extension, il évalue le niveau d’activité endocrine des oestrogènes au sein de celle gonadique.</t>
        </is>
      </c>
      <c r="B200" s="5" t="inlineStr">
        <is>
          <t>Iospé</t>
        </is>
      </c>
      <c r="C200" s="109">
        <f>C81*(C156+1)</f>
        <v/>
      </c>
      <c r="D200" s="109">
        <f>D81*(D156+1)</f>
        <v/>
      </c>
      <c r="E200" s="107">
        <f>E81*(E156+1)</f>
        <v/>
      </c>
      <c r="F200" s="107">
        <f>F81*(F156+1)</f>
        <v/>
      </c>
      <c r="G200" s="108">
        <f>G81*(G156+1)</f>
        <v/>
      </c>
      <c r="H200" s="108">
        <f>H81*(H156+1)</f>
        <v/>
      </c>
    </row>
    <row r="201">
      <c r="A201" s="8" t="inlineStr">
        <is>
          <t>Index dit oestrogénique comparé n°1 Iocomp1, exprime la part relative de l’activité oestrogénique consacrée à la croissance organo-tissulaire par rapport à celle totale endocrino-métabolique.</t>
        </is>
      </c>
      <c r="B201" s="5" t="inlineStr">
        <is>
          <t>Iocomp1</t>
        </is>
      </c>
      <c r="C201" s="38">
        <f>C195/(C81*100)</f>
        <v/>
      </c>
      <c r="D201" s="38">
        <f>D195/(D81*100)</f>
        <v/>
      </c>
      <c r="E201" s="23">
        <f>E195/(F81*100)</f>
        <v/>
      </c>
      <c r="F201" s="23">
        <f>F195/(E81*100)</f>
        <v/>
      </c>
      <c r="G201" s="24">
        <f>G195/(H81*100)</f>
        <v/>
      </c>
      <c r="H201" s="24">
        <f>H195/(G81*100)</f>
        <v/>
      </c>
    </row>
    <row r="202">
      <c r="A202" s="40" t="inlineStr">
        <is>
          <t>Index dit oestrogénique comparé n°2 Iocomp2, exprime la part relative de l’activité oestrogénique consacrée à la croissance organo-tissulaire par rapport à celle tissulaire endocrino-métabolique totale.</t>
        </is>
      </c>
      <c r="B202" s="5" t="inlineStr">
        <is>
          <t>Iocomp2</t>
        </is>
      </c>
      <c r="C202" s="38">
        <f>C195/(C157*100)</f>
        <v/>
      </c>
      <c r="D202" s="38">
        <f>D195/(D157*100)</f>
        <v/>
      </c>
      <c r="E202" s="23">
        <f>E195/(F157*100)</f>
        <v/>
      </c>
      <c r="F202" s="23">
        <f>F195/(E157*100)</f>
        <v/>
      </c>
      <c r="G202" s="24">
        <f>G195/(H157*100)</f>
        <v/>
      </c>
      <c r="H202" s="24">
        <f>H195/(G157*100)</f>
        <v/>
      </c>
    </row>
    <row r="203">
      <c r="A203" s="40" t="inlineStr">
        <is>
          <t>Index dit oestrogénique comparé global Ioglobal, exprime la part de l’activité oestrogénique consacrée à la croissance organo-tissulaire tant adaptative de restauration comme de fonction que structurale basale que d’adaptabilité.</t>
        </is>
      </c>
      <c r="B203" s="5" t="inlineStr">
        <is>
          <t>Iocompglobal</t>
        </is>
      </c>
      <c r="C203" s="38">
        <f>C195/(C157*C81*100)</f>
        <v/>
      </c>
      <c r="D203" s="38">
        <f>D195/(D157*D81*100)</f>
        <v/>
      </c>
      <c r="E203" s="23">
        <f>E195/(F157*F81*100)</f>
        <v/>
      </c>
      <c r="F203" s="23">
        <f>F195/(E157*E81*100)</f>
        <v/>
      </c>
      <c r="G203" s="24">
        <f>G195/(H157*H81*100)</f>
        <v/>
      </c>
      <c r="H203" s="24">
        <f>H195/(G157*G81*100)</f>
        <v/>
      </c>
    </row>
    <row r="204">
      <c r="A204" s="40" t="inlineStr">
        <is>
          <t>Index dit de rendement oestrogénique somatotrope, exprime la part relative de l’activité de croissance organo-tissulaire des oestrogènes périphériques par rapport à l’activité globale de la gonadotrophine folliculostimulante de l’hypophyse.</t>
        </is>
      </c>
      <c r="B204" s="5" t="inlineStr">
        <is>
          <t>index rendement oestrogénique somatotrope</t>
        </is>
      </c>
      <c r="C204" s="11">
        <f>C195/C206</f>
        <v/>
      </c>
      <c r="D204" s="11">
        <f>D195/D206</f>
        <v/>
      </c>
      <c r="E204" s="107">
        <f>E195/F206</f>
        <v/>
      </c>
      <c r="F204" s="23">
        <f>F195/E206</f>
        <v/>
      </c>
      <c r="G204" s="108">
        <f>G195/H206</f>
        <v/>
      </c>
      <c r="H204" s="24">
        <f>H195/G206</f>
        <v/>
      </c>
    </row>
    <row r="205">
      <c r="A205" s="40" t="inlineStr">
        <is>
          <t>Index dit de rendement oestrogénique organo-tissulaire quantitatif, exprime la part relative de l’activité organo-tissulaire des oestrogènes périphériques par rapport à l’activité globale de la gonadotrophine folliculostimulante de l’hypophyse.</t>
        </is>
      </c>
      <c r="B205" s="5" t="inlineStr">
        <is>
          <t>index rendt oestro  organotissulairequant</t>
        </is>
      </c>
      <c r="C205" s="11">
        <f>C199/C206</f>
        <v/>
      </c>
      <c r="D205" s="11">
        <f>D199/D206</f>
        <v/>
      </c>
      <c r="E205" s="23">
        <f>E199/F206</f>
        <v/>
      </c>
      <c r="F205" s="23">
        <f>F199/E206</f>
        <v/>
      </c>
      <c r="G205" s="24">
        <f>G199/H206</f>
        <v/>
      </c>
      <c r="H205" s="24">
        <f>H199/G206</f>
        <v/>
      </c>
    </row>
    <row r="206">
      <c r="A206" s="40" t="inlineStr">
        <is>
          <t>Index dit FSH, exprime l’activité organo-métabolique de l’hormone de stimulation folliculaire de l’hypophyse.</t>
        </is>
      </c>
      <c r="B206" s="5" t="inlineStr">
        <is>
          <t>index FSH</t>
        </is>
      </c>
      <c r="C206" s="11">
        <f>C174/C71</f>
        <v/>
      </c>
      <c r="D206" s="11">
        <f>D174/D71</f>
        <v/>
      </c>
      <c r="E206" s="19">
        <f>E174/F71</f>
        <v/>
      </c>
      <c r="F206" s="23">
        <f>F174/E71</f>
        <v/>
      </c>
      <c r="G206" s="108">
        <f>G174/H71</f>
        <v/>
      </c>
      <c r="H206" s="24">
        <f>H174/G71</f>
        <v/>
      </c>
    </row>
    <row r="207">
      <c r="A207" s="40" t="inlineStr">
        <is>
          <t>Index dit LH, exprime l’activité endocrino-métabolique de l’hormone de stimulation lutéale de l’hypophyse.</t>
        </is>
      </c>
      <c r="B207" s="5" t="inlineStr">
        <is>
          <t>index LH</t>
        </is>
      </c>
      <c r="C207" s="11">
        <f>C174*C73</f>
        <v/>
      </c>
      <c r="D207" s="11">
        <f>D174*D73</f>
        <v/>
      </c>
      <c r="E207" s="19">
        <f>E174*E73</f>
        <v/>
      </c>
      <c r="F207" s="23">
        <f>F174*F73</f>
        <v/>
      </c>
      <c r="G207" s="108">
        <f>G174*G73</f>
        <v/>
      </c>
      <c r="H207" s="24">
        <f>H174*H73</f>
        <v/>
      </c>
    </row>
    <row r="208">
      <c r="A208" s="40" t="inlineStr">
        <is>
          <t>Index dit FSH bis, exprime l’activité endocrino-métabolique de l’hormone de stimulation folliculaire de l’hypophyse.</t>
        </is>
      </c>
      <c r="B208" s="5" t="inlineStr">
        <is>
          <t>index FSH bis</t>
        </is>
      </c>
      <c r="C208" s="11">
        <f>C207/C68</f>
        <v/>
      </c>
      <c r="D208" s="11">
        <f>D207/D68</f>
        <v/>
      </c>
      <c r="E208" s="23">
        <f>E207/F68</f>
        <v/>
      </c>
      <c r="F208" s="23">
        <f>F207/E68</f>
        <v/>
      </c>
      <c r="G208" s="108">
        <f>G207/H68</f>
        <v/>
      </c>
      <c r="H208" s="24">
        <f>H207/G68</f>
        <v/>
      </c>
    </row>
    <row r="209">
      <c r="A209" s="40" t="inlineStr">
        <is>
          <t>Index dit LH bis, exprime l’activité organo-métabolique de l’hormone de stimulation lutéale de l’hypophyse.</t>
        </is>
      </c>
      <c r="B209" s="5" t="inlineStr">
        <is>
          <t>index LH bis</t>
        </is>
      </c>
      <c r="C209" s="11">
        <f>C206*C68</f>
        <v/>
      </c>
      <c r="D209" s="11">
        <f>D206*D68</f>
        <v/>
      </c>
      <c r="E209" s="23">
        <f>E206*E68</f>
        <v/>
      </c>
      <c r="F209" s="23">
        <f>F206*F68</f>
        <v/>
      </c>
      <c r="G209" s="108">
        <f>G206*G68</f>
        <v/>
      </c>
      <c r="H209" s="24">
        <f>H206*H68</f>
        <v/>
      </c>
    </row>
    <row r="210">
      <c r="A210" s="40" t="inlineStr">
        <is>
          <t>Index dit de rendement progestéronique, exprime la part relative de l’activité endocrine de la progestérone par rapport à celle oestrogénique au sein de la gonade.</t>
        </is>
      </c>
      <c r="B210" s="5" t="inlineStr">
        <is>
          <t>index rendement progestéronique</t>
        </is>
      </c>
      <c r="C210" s="11">
        <f>C99/C200</f>
        <v/>
      </c>
      <c r="D210" s="11">
        <f>D99/D200</f>
        <v/>
      </c>
      <c r="E210" s="107">
        <f>E99/F200</f>
        <v/>
      </c>
      <c r="F210" s="23">
        <f>F99/E200</f>
        <v/>
      </c>
      <c r="G210" s="108">
        <f>G99/H200</f>
        <v/>
      </c>
      <c r="H210" s="24">
        <f>H99/G200</f>
        <v/>
      </c>
    </row>
    <row r="211">
      <c r="A211" s="8" t="inlineStr">
        <is>
          <t>Index dit de fraction oestrogénique métabolique Iomet, exprime la part relative de l’activité métabolique des oestrogènes.</t>
        </is>
      </c>
      <c r="B211" s="5" t="inlineStr">
        <is>
          <t>Iomet</t>
        </is>
      </c>
      <c r="C211" s="38">
        <f>D11/D14</f>
        <v/>
      </c>
      <c r="D211" s="38">
        <f>D11/D14</f>
        <v/>
      </c>
      <c r="E211" s="23">
        <f>E11/F14</f>
        <v/>
      </c>
      <c r="F211" s="23">
        <f>F11/E14</f>
        <v/>
      </c>
      <c r="G211" s="24">
        <f>G11/H14</f>
        <v/>
      </c>
      <c r="H211" s="24">
        <f>H11/G14</f>
        <v/>
      </c>
    </row>
    <row r="212">
      <c r="A212" s="8" t="inlineStr">
        <is>
          <t>Index dit thyroïdien de mobilisation métabolique de l’os Ithyros, exprime la part relative effective de l’activité ostéoclasique de la thyroïde.</t>
        </is>
      </c>
      <c r="B212" s="5" t="inlineStr">
        <is>
          <t>Ithyos</t>
        </is>
      </c>
      <c r="C212" s="38">
        <f>D11/D18</f>
        <v/>
      </c>
      <c r="D212" s="38">
        <f>D11/D18</f>
        <v/>
      </c>
      <c r="E212" s="23">
        <f>E11/F18</f>
        <v/>
      </c>
      <c r="F212" s="23">
        <f>F11/E18</f>
        <v/>
      </c>
      <c r="G212" s="24">
        <f>G11/H18</f>
        <v/>
      </c>
      <c r="H212" s="24">
        <f>H11/G18</f>
        <v/>
      </c>
    </row>
    <row r="213">
      <c r="A213" s="8" t="inlineStr">
        <is>
          <t>Index dit thyroïdien de mobilisation endocrino-métabolique de l’os IthyrosO, exprime la part relative endocrino-métabolique de l’activité ostéoclasiante de la thyroïde.</t>
        </is>
      </c>
      <c r="B213" s="5" t="inlineStr">
        <is>
          <t>Ithyos0</t>
        </is>
      </c>
      <c r="C213" s="11">
        <f>D13/D18</f>
        <v/>
      </c>
      <c r="D213" s="11">
        <f>D13/D18</f>
        <v/>
      </c>
      <c r="E213" s="19">
        <f>E13/F18</f>
        <v/>
      </c>
      <c r="F213" s="19">
        <f>F13/E18</f>
        <v/>
      </c>
      <c r="G213" s="20">
        <f>G13/H18</f>
        <v/>
      </c>
      <c r="H213" s="20">
        <f>H13/G18</f>
        <v/>
      </c>
    </row>
    <row r="214">
      <c r="A214" s="8" t="inlineStr">
        <is>
          <t>Index dit de rapport d’activité ostéo-musculaire Iostéomusc, exprime la part relative de l’activité métabolique des muscles par rapport à celle des os.</t>
        </is>
      </c>
      <c r="B214" s="5" t="inlineStr">
        <is>
          <t>Iostéomusc</t>
        </is>
      </c>
      <c r="C214" s="11">
        <f>D12/D18</f>
        <v/>
      </c>
      <c r="D214" s="11">
        <f>D12/D18</f>
        <v/>
      </c>
      <c r="E214" s="15">
        <f>E12/F18</f>
        <v/>
      </c>
      <c r="F214" s="107">
        <f>F12/E18</f>
        <v/>
      </c>
      <c r="G214" s="16">
        <f>G12/H18</f>
        <v/>
      </c>
      <c r="H214" s="108">
        <f>H12/G18</f>
        <v/>
      </c>
    </row>
    <row r="215">
      <c r="A215" s="8" t="inlineStr">
        <is>
          <t>Index dit thyroïdien d’activité métabolique de l’os Ithyros1, exprime la part relative de l’activité ostéoblastique de la thyroïde.</t>
        </is>
      </c>
      <c r="B215" s="5" t="inlineStr">
        <is>
          <t>Ithyos1</t>
        </is>
      </c>
      <c r="C215" s="11">
        <f>D12/D14</f>
        <v/>
      </c>
      <c r="D215" s="11">
        <f>D12/D14</f>
        <v/>
      </c>
      <c r="E215" s="107">
        <f>E12/F14</f>
        <v/>
      </c>
      <c r="F215" s="107">
        <f>F12/E14</f>
        <v/>
      </c>
      <c r="G215" s="108">
        <f>G12/H14</f>
        <v/>
      </c>
      <c r="H215" s="108">
        <f>H12/G14</f>
        <v/>
      </c>
    </row>
    <row r="216">
      <c r="A216" s="8" t="inlineStr">
        <is>
          <t>Index dit cétonique, exprime le niveau de prévalence du glucagon sur la réaction adréno-insulinique. Par extension, il évalue la part relative de la voie cétonique dans la gestion énergétique d’origine glucidique par rapport à celle insulinique et celle cortico-adrénergique.</t>
        </is>
      </c>
      <c r="B216" s="5" t="inlineStr">
        <is>
          <t>Icétonique</t>
        </is>
      </c>
      <c r="C216" s="11">
        <f>C160/C104</f>
        <v/>
      </c>
      <c r="D216" s="11">
        <f>D160/D104</f>
        <v/>
      </c>
      <c r="E216" s="19">
        <f>E160/F104</f>
        <v/>
      </c>
      <c r="F216" s="19">
        <f>F160/E104</f>
        <v/>
      </c>
      <c r="G216" s="20">
        <f>G160/H104</f>
        <v/>
      </c>
      <c r="H216" s="20">
        <f>H160/G104</f>
        <v/>
      </c>
    </row>
    <row r="217">
      <c r="A217" s="8" t="inlineStr">
        <is>
          <t>L’index dit de démusculisation mesure le détournement de l’activité métabolique tissulaire au profit des organes de fonction et au détriment des masses musculaires de structure.</t>
        </is>
      </c>
      <c r="B217" s="5" t="inlineStr">
        <is>
          <t>Idémusculisation</t>
        </is>
      </c>
      <c r="C217" s="11">
        <f>C86/C159</f>
        <v/>
      </c>
      <c r="D217" s="11">
        <f>D86/D159</f>
        <v/>
      </c>
      <c r="E217" s="19">
        <f>E86/F159</f>
        <v/>
      </c>
      <c r="F217" s="107">
        <f>F86/E159</f>
        <v/>
      </c>
      <c r="G217" s="20">
        <f>G86/H159</f>
        <v/>
      </c>
      <c r="H217" s="108">
        <f>H86/G159</f>
        <v/>
      </c>
    </row>
    <row r="218">
      <c r="A218" s="8" t="inlineStr">
        <is>
          <t>Index dit TRH total subliminaire, exprime le seuil de réactivité de la TRH dans son activité endocrine thyréotrope tant hypophysaire que thyroïdienne, comme dans son activité métabolique thyréosomatotrope.</t>
        </is>
      </c>
      <c r="B218" s="5" t="inlineStr">
        <is>
          <t>ITRH total subliminaire</t>
        </is>
      </c>
      <c r="C218" s="11">
        <f>D29*D13*C146</f>
        <v/>
      </c>
      <c r="D218" s="11">
        <f>D29*D13*D146</f>
        <v/>
      </c>
      <c r="E218" s="19">
        <f>E29*E13*E146</f>
        <v/>
      </c>
      <c r="F218" s="19">
        <f>F29*F13*F146</f>
        <v/>
      </c>
      <c r="G218" s="20">
        <f>G29*G13*G146</f>
        <v/>
      </c>
      <c r="H218" s="20">
        <f>H29*H13*H146</f>
        <v/>
      </c>
    </row>
    <row r="219">
      <c r="A219" s="8" t="inlineStr">
        <is>
          <t>Index dit de carcinogenèse active, exprime le niveau effectif carcinogénétique de l’organisme conservé et rapporté au degré de destruction des cellules pathologiques tant apoptosique que nécrotique.</t>
        </is>
      </c>
      <c r="B219" s="5" t="inlineStr">
        <is>
          <t>Ide carcinogénèse active</t>
        </is>
      </c>
      <c r="C219" s="11">
        <f>C110*C172</f>
        <v/>
      </c>
      <c r="D219" s="11">
        <f>D110*D172</f>
        <v/>
      </c>
      <c r="E219" s="15">
        <f>E110*E172</f>
        <v/>
      </c>
      <c r="F219" s="15">
        <f>F110*F172</f>
        <v/>
      </c>
      <c r="G219" s="16">
        <f>G110*G172</f>
        <v/>
      </c>
      <c r="H219" s="16">
        <f>H110*H172</f>
        <v/>
      </c>
    </row>
    <row r="220">
      <c r="A220" s="8" t="inlineStr">
        <is>
          <t>Index dit de carcinogenèse active comparée, exprime le niveau fonctionnel effectif de carcinogenèse de l’organisme conservé et rapporté au degré de destruction des cellules pathologiques tant apoptosique que nécrotique.</t>
        </is>
      </c>
      <c r="B220" s="5" t="inlineStr">
        <is>
          <t>Ide carcinogénèse active comparée</t>
        </is>
      </c>
      <c r="C220" s="11">
        <f>C111*C172</f>
        <v/>
      </c>
      <c r="D220" s="11">
        <f>D111*D172</f>
        <v/>
      </c>
      <c r="E220" s="15">
        <f>E111*E172</f>
        <v/>
      </c>
      <c r="F220" s="15">
        <f>F111*F172</f>
        <v/>
      </c>
      <c r="G220" s="16">
        <f>G111*G172</f>
        <v/>
      </c>
      <c r="H220" s="16">
        <f>H111*H172</f>
        <v/>
      </c>
    </row>
    <row r="221">
      <c r="A221" s="30" t="inlineStr">
        <is>
          <t>index de score amyloïde exprime le niveau fonctionnel de l’activité amyloïde, dans son rôle de protection anti-prolifération.</t>
        </is>
      </c>
      <c r="B221" s="5" t="inlineStr">
        <is>
          <t>Ide score amyloïde</t>
        </is>
      </c>
      <c r="C221" s="11">
        <f>(C69*C103*C123*C150*C169*C186*C187)/(C77*C81*C118*C191*C211)</f>
        <v/>
      </c>
      <c r="D221" s="11">
        <f>(D69*D103*D123*D150*D169*D186*D187)/(D77*D81*D118*D191*D211)</f>
        <v/>
      </c>
      <c r="E221" s="110">
        <f>(E69*E103*E123*E150*E169*E186*E187)/(F77*F81*F118*F191*F211)</f>
        <v/>
      </c>
      <c r="F221" s="23">
        <f>(F69*F103*F123*F150*F169*F186*F187)/(E77*E81*E118*E191*E211)</f>
        <v/>
      </c>
      <c r="G221" s="111">
        <f>(G69*G103*G123*G150*G169*G186*G187)/(H77*H81*H118*H191*H211)</f>
        <v/>
      </c>
      <c r="H221" s="24">
        <f>(H69*H103*H123*H150*H169*H186*H187)/(G77*G81*G118*G191*G211)</f>
        <v/>
      </c>
    </row>
    <row r="222">
      <c r="A222" s="8" t="inlineStr">
        <is>
          <t>Index dit gonadothyréotrope, exprime la part de responsabilité dans la sollicitation et dans la réponse thyroïdienne tant métabolique qu’endocrine dans l’adaptation fonctionnelle de structure.</t>
        </is>
      </c>
      <c r="B222" s="5" t="inlineStr">
        <is>
          <t>Igonadothyréotrope</t>
        </is>
      </c>
      <c r="C222" s="11">
        <f>C13/C69</f>
        <v/>
      </c>
      <c r="D222" s="11">
        <f>D13/D69</f>
        <v/>
      </c>
      <c r="E222" s="19">
        <f>E13/F69</f>
        <v/>
      </c>
      <c r="F222" s="19">
        <f>F13/E69</f>
        <v/>
      </c>
      <c r="G222" s="20">
        <f>G13/H69</f>
        <v/>
      </c>
      <c r="H222" s="20">
        <f>H13/G69</f>
        <v/>
      </c>
    </row>
    <row r="223">
      <c r="A223" s="8" t="inlineStr">
        <is>
          <t>Index dit de fraction oestrogénique tissulaire globale, exprime la part relative de l’activité des oestrogènes consacrée entièrement aux tissus.</t>
        </is>
      </c>
      <c r="B223" s="5" t="inlineStr">
        <is>
          <t>Iofraction tissulaireglobale</t>
        </is>
      </c>
      <c r="C223" s="11">
        <f>C202/C201</f>
        <v/>
      </c>
      <c r="D223" s="11">
        <f>D202/D201</f>
        <v/>
      </c>
      <c r="E223" s="19">
        <f>E202/F201</f>
        <v/>
      </c>
      <c r="F223" s="23">
        <f>F202/E201</f>
        <v/>
      </c>
      <c r="G223" s="20">
        <f>G202/H201</f>
        <v/>
      </c>
      <c r="H223" s="24">
        <f>H202/G201</f>
        <v/>
      </c>
    </row>
    <row r="224">
      <c r="A224" s="45" t="inlineStr">
        <is>
          <t xml:space="preserve">L’index dit de nécrose corrigée exprime la réalité quantitative de la nécrose tissulaire dans l’ensemble de l’organisme </t>
        </is>
      </c>
      <c r="B224" s="5" t="inlineStr">
        <is>
          <t>Inécrose corrigée</t>
        </is>
      </c>
      <c r="C224" s="11">
        <f>C11*C95</f>
        <v/>
      </c>
      <c r="D224" s="11">
        <f>D11*D95</f>
        <v/>
      </c>
      <c r="E224" s="23">
        <f>E11*E95</f>
        <v/>
      </c>
      <c r="F224" s="23">
        <f>F11*F95</f>
        <v/>
      </c>
      <c r="G224" s="24">
        <f>G11*G95</f>
        <v/>
      </c>
      <c r="H224" s="24">
        <f>H11*H95</f>
        <v/>
      </c>
    </row>
    <row r="225">
      <c r="A225" s="45" t="inlineStr">
        <is>
          <t>l’index dit d’aldostérone exprime le niveau d’activité de l’aldostérone de fonction il témoigne du niveau de sollicitation de la surrénale par l’ACTH dans le cycle endocrinien de base.</t>
        </is>
      </c>
      <c r="B225" s="5" t="inlineStr">
        <is>
          <t>Ialdostérone</t>
        </is>
      </c>
      <c r="C225" s="11">
        <f>(C71*C103)/(C72*C99)</f>
        <v/>
      </c>
      <c r="D225" s="11">
        <f>(D71*D103)/(D72*D99)</f>
        <v/>
      </c>
      <c r="E225" s="110">
        <f>(E71*E103)/(F72*F99)</f>
        <v/>
      </c>
      <c r="F225" s="19">
        <f>(F71*F103)/(E72*E99)</f>
        <v/>
      </c>
      <c r="G225" s="111">
        <f>(G71*G103)/(H72*H99)</f>
        <v/>
      </c>
      <c r="H225" s="20">
        <f>(H71*H103)/(G72*G99)</f>
        <v/>
      </c>
    </row>
    <row r="226" ht="15" customHeight="1" s="72">
      <c r="A226" s="45" t="inlineStr">
        <is>
          <t>L’index dit d’aldostérone corrigé témoigne de l’activité de l’aldostérone périphérique lors des syndromes d’adaptation ou d’adaptabilité.</t>
        </is>
      </c>
      <c r="B226" s="5" t="inlineStr">
        <is>
          <t>Ialdostérone comparé</t>
        </is>
      </c>
      <c r="C226" s="11">
        <f>C114/C225</f>
        <v/>
      </c>
      <c r="D226" s="11">
        <f>D114/D225</f>
        <v/>
      </c>
      <c r="E226" s="23">
        <f>E114/F225</f>
        <v/>
      </c>
      <c r="F226" s="15">
        <f>F114/E225</f>
        <v/>
      </c>
      <c r="G226" s="16">
        <f>G114/H225</f>
        <v/>
      </c>
      <c r="H226" s="16">
        <f>H114/G225</f>
        <v/>
      </c>
    </row>
    <row r="227">
      <c r="A227" s="45" t="inlineStr">
        <is>
          <t>L’index dit de carcinogénèse effective exprime la réponse pathologique de l’organisme à la sollicitation carcinogénétique de sa structure et de sa fonction.</t>
        </is>
      </c>
      <c r="B227" s="5" t="inlineStr">
        <is>
          <t>Ide carcinogénèse effective</t>
        </is>
      </c>
      <c r="C227" s="11">
        <f>C110/C92</f>
        <v/>
      </c>
      <c r="D227" s="11">
        <f>D110/D92</f>
        <v/>
      </c>
      <c r="E227" s="19">
        <f>E110/F92</f>
        <v/>
      </c>
      <c r="F227" s="19">
        <f>F110/E92</f>
        <v/>
      </c>
      <c r="G227" s="20">
        <f>G110/H92</f>
        <v/>
      </c>
      <c r="H227" s="20">
        <f>H110/G92</f>
        <v/>
      </c>
    </row>
    <row r="228">
      <c r="A228" s="30" t="inlineStr">
        <is>
          <t>L’index dit de carcinogénèse effective comparée exprime le degré de pathogenicité carcinogénétique de l’organisme exprimée en fonction de la réponse pathologique de l’organisme</t>
        </is>
      </c>
      <c r="B228" s="5" t="inlineStr">
        <is>
          <t>Ide carcinogénèse effective comparée</t>
        </is>
      </c>
      <c r="C228" s="11">
        <f>C111/C93</f>
        <v/>
      </c>
      <c r="D228" s="11">
        <f>D111/D93</f>
        <v/>
      </c>
      <c r="E228" s="19">
        <f>E111/F93</f>
        <v/>
      </c>
      <c r="F228" s="19">
        <f>F111/E93</f>
        <v/>
      </c>
      <c r="G228" s="20">
        <f>G111/H93</f>
        <v/>
      </c>
      <c r="H228" s="20">
        <f>H111/G93</f>
        <v/>
      </c>
    </row>
    <row r="229">
      <c r="A229" s="30" t="inlineStr">
        <is>
          <t xml:space="preserve">L’index dit de carcinogénèse effective active témoigne de l’insuffisance des défenses de l’organisme face à la suractivité carcinogène fonctionnelle ou de structure. </t>
        </is>
      </c>
      <c r="B229" s="5" t="inlineStr">
        <is>
          <t>Ide carcinogénèse effective active</t>
        </is>
      </c>
      <c r="C229" s="11">
        <f>C219/C92</f>
        <v/>
      </c>
      <c r="D229" s="11">
        <f>D219/D92</f>
        <v/>
      </c>
      <c r="E229" s="19">
        <f>E219/F92</f>
        <v/>
      </c>
      <c r="F229" s="107">
        <f>F219/E92</f>
        <v/>
      </c>
      <c r="G229" s="20">
        <f>G219/H92</f>
        <v/>
      </c>
      <c r="H229" s="108">
        <f>H219/G92</f>
        <v/>
      </c>
    </row>
    <row r="230">
      <c r="A230" s="30" t="inlineStr">
        <is>
          <t>L’index dit de carcinogénèse effective active comparée  témoigne du degré d’insuffisance des défenses de l’organisme par rapport à ……. de l’activité de carcinogénèse pathologique ………..</t>
        </is>
      </c>
      <c r="B230" s="5" t="inlineStr">
        <is>
          <t>Ide carcinogénèse effective active comparée</t>
        </is>
      </c>
      <c r="C230" s="11">
        <f>C220/C93</f>
        <v/>
      </c>
      <c r="D230" s="11">
        <f>D220/D93</f>
        <v/>
      </c>
      <c r="E230" s="19">
        <f>E220/F93</f>
        <v/>
      </c>
      <c r="F230" s="107">
        <f>F220/E93</f>
        <v/>
      </c>
      <c r="G230" s="20">
        <f>G220/H93</f>
        <v/>
      </c>
      <c r="H230" s="108">
        <f>H220/G93</f>
        <v/>
      </c>
    </row>
    <row r="231">
      <c r="A231" s="30" t="inlineStr">
        <is>
          <t xml:space="preserve">le score de carcinogénèse exprime le niveau fonctionnel endobiogénique procarcinogène </t>
        </is>
      </c>
      <c r="B231" s="5" t="inlineStr">
        <is>
          <t>score de carcinogénèse</t>
        </is>
      </c>
      <c r="C231" s="11">
        <f>C110+C219+C227+C229</f>
        <v/>
      </c>
      <c r="D231" s="11">
        <f>D110+D219+D227+D229</f>
        <v/>
      </c>
      <c r="E231" s="19">
        <f>E110+E219+E227+E229</f>
        <v/>
      </c>
      <c r="F231" s="19">
        <f>F110+F219+F227+F229</f>
        <v/>
      </c>
      <c r="G231" s="20">
        <f>G110+G219+G227+G229</f>
        <v/>
      </c>
      <c r="H231" s="20">
        <f>H110+H219+H227+H229</f>
        <v/>
      </c>
    </row>
    <row r="232">
      <c r="A232" s="30" t="inlineStr">
        <is>
          <t>le score de carcinogénèse comparé exprime le degré de dysfonction intracellulaire , nucléo-cytoplasmique, précarcinogénétique.</t>
        </is>
      </c>
      <c r="B232" s="5" t="inlineStr">
        <is>
          <t>score de carcinogénèse comp</t>
        </is>
      </c>
      <c r="C232" s="11">
        <f>C111+C220+C228+C230</f>
        <v/>
      </c>
      <c r="D232" s="11">
        <f>D111+D220+D228+D230</f>
        <v/>
      </c>
      <c r="E232" s="19">
        <f>E111+E220+E228+E230</f>
        <v/>
      </c>
      <c r="F232" s="19">
        <f>F111+F220+F228+F230</f>
        <v/>
      </c>
      <c r="G232" s="20">
        <f>G111+G220+G228+G230</f>
        <v/>
      </c>
      <c r="H232" s="20">
        <f>H111+H220+H228+H230</f>
        <v/>
      </c>
    </row>
    <row r="233">
      <c r="A233" s="45" t="inlineStr">
        <is>
          <t xml:space="preserve">L’indice dit d'expansion carcinogène exprime le degré et la vitesse évolutive d’une tumeur constituée, connue (au détriment) …. inclus les systèmes de stabilisation tissulaires de l’organisme …..(le texte qui suit n’est pas à proprement parlé une définition, mais il est certainement utile à la bonne interprétation, je te remercie de le valider , voire de le développer)Il y a des phases ou l’on constate une augmentation de l’index d’expansion carcinogène sans pour autant que cela corresponde réellement à une augmentation de la tumeur.Il y a des phases ou l’on constate une augmentation de l’index d’expansion carcinogène sans pour autant que cela corresponde réellement à une augmentation de la tumeur.On peut assister à une espèce de rebond terminal de la tumeurL’indice d’expansion carcinogène permet justement d’intégrer la notion d’évolutivité réelle de la tumeur. La notion d’expansion carcinogène (index et indice)doit être relativisée par rapport au degré de carcinogénèse, c’est ainsi que l’index d’expansion carcinogène indique l’évolution dans le cadre d’une carcinogénèse conservée. Lorsqu’il est indépendant, il peut témoigner du degré de destruction de la tumeur ou plus exactement de la destruction anticipée de cellules à potentiel tumoral . Dans ce cas là, L’index augmente d’abord dans un premier temps. Il exprime la fonction, donc cela traduit le combat. L’organisme peut avoir une activité d’expansion parcequ’il s’est mobilisé pour lutter contre ce potentiel évolutif et une fois que ce potentiel évolutif est maîtrisé, alors il peut diminuer. </t>
        </is>
      </c>
      <c r="B233" s="5" t="inlineStr">
        <is>
          <t>Indice d'expansion carcinogène</t>
        </is>
      </c>
      <c r="C233" s="11">
        <f>C232/C231</f>
        <v/>
      </c>
      <c r="D233" s="11">
        <f>D232/D231</f>
        <v/>
      </c>
      <c r="E233" s="19">
        <f>E232/F231</f>
        <v/>
      </c>
      <c r="F233" s="19">
        <f>F232/E231</f>
        <v/>
      </c>
      <c r="G233" s="20">
        <f>G232/H231</f>
        <v/>
      </c>
      <c r="H233" s="20">
        <f>H232/G231</f>
        <v/>
      </c>
    </row>
    <row r="234">
      <c r="A234" s="45" t="inlineStr">
        <is>
          <t>L’index dit de folliculinisation traduit l’adaptation du syndrome folliculinique (l’adaptation de l’organisme à la nécessité de la folliculine) alors que l’index de folliculine traduit, l’écart endocrine normal de base, hors adaptation, de la folliculine dans l’organisme. les index de folliculinisation eux mesurent l’adaptation de l’organisme aux besoins en folliculine.</t>
        </is>
      </c>
      <c r="B234" s="5" t="inlineStr">
        <is>
          <t>index de folliculinisation</t>
        </is>
      </c>
      <c r="C234" s="11">
        <f>C206/C209</f>
        <v/>
      </c>
      <c r="D234" s="11">
        <f>D206/D207</f>
        <v/>
      </c>
      <c r="E234" s="19">
        <f>E206/F209</f>
        <v/>
      </c>
      <c r="F234" s="19">
        <f>F206/E207</f>
        <v/>
      </c>
      <c r="G234" s="20">
        <f>G206/H209</f>
        <v/>
      </c>
      <c r="H234" s="20">
        <f>H206/G207</f>
        <v/>
      </c>
    </row>
    <row r="235">
      <c r="A235" s="45" t="inlineStr">
        <is>
          <t xml:space="preserve">L’index dit de folliculinisation bis traduit l’adaptation du syndrome folliculinique (l’adaptation de l’organisme à la nécessité de la folliculine) </t>
        </is>
      </c>
      <c r="B235" s="5" t="inlineStr">
        <is>
          <t>index de folliculinisation bis</t>
        </is>
      </c>
      <c r="C235" s="11">
        <f>C208/C207</f>
        <v/>
      </c>
      <c r="D235" s="11">
        <f>D208/D209</f>
        <v/>
      </c>
      <c r="E235" s="19">
        <f>E208/F207</f>
        <v/>
      </c>
      <c r="F235" s="19">
        <f>F208/E209</f>
        <v/>
      </c>
      <c r="G235" s="20">
        <f>G208/H207</f>
        <v/>
      </c>
      <c r="H235" s="20">
        <f>H208/G209</f>
        <v/>
      </c>
    </row>
    <row r="236">
      <c r="A236" s="45" t="inlineStr">
        <is>
          <t>L’index dit de folliculine comparée permet de voir la part relative entre la folliculine de structure et la folliculine d’adaptation</t>
        </is>
      </c>
      <c r="B236" s="3" t="inlineStr">
        <is>
          <t>index de folliculine comparée</t>
        </is>
      </c>
      <c r="C236" s="11">
        <f>(((C234+C235)/2))/C103</f>
        <v/>
      </c>
      <c r="D236" s="11">
        <f>(((D234+D235)/2))/D103</f>
        <v/>
      </c>
      <c r="E236" s="19">
        <f>(((E234+E235)/2))/F103</f>
        <v/>
      </c>
      <c r="F236" s="19">
        <f>F234/E103</f>
        <v/>
      </c>
      <c r="G236" s="20">
        <f>(((G234+G235)/2))/H103</f>
        <v/>
      </c>
      <c r="H236" s="20">
        <f>H234/G103</f>
        <v/>
      </c>
    </row>
    <row r="237">
      <c r="A237" s="45" t="inlineStr">
        <is>
          <t>L’index dit de pathogénicité TSH d’adaptation exprime le niveau permanent de la relance d’adaptation  diagonale de la thyroïde indépendamment  de celle, temporaire, liée au syndrome général d’adaptation.</t>
        </is>
      </c>
      <c r="B237" s="5" t="inlineStr">
        <is>
          <t>Ide pathogénicité TSH d'adaptation</t>
        </is>
      </c>
      <c r="C237" s="11">
        <f>3*C125/C222</f>
        <v/>
      </c>
      <c r="D237" s="11">
        <f>3*D125/D222</f>
        <v/>
      </c>
      <c r="E237" s="19">
        <f>3*E125/F222</f>
        <v/>
      </c>
      <c r="F237" s="107">
        <f>3*F125/E222</f>
        <v/>
      </c>
      <c r="G237" s="20">
        <f>3*G125/H222</f>
        <v/>
      </c>
      <c r="H237" s="108">
        <f>3*H125/G222</f>
        <v/>
      </c>
    </row>
    <row r="238">
      <c r="A238" s="30" t="inlineStr">
        <is>
          <t>le score de grossesse exprime le niveau fonctionnel d’un corps étranger à développement  intra-organique et reconnu comme tel.</t>
        </is>
      </c>
      <c r="B238" s="5" t="inlineStr">
        <is>
          <t>score de grossesse</t>
        </is>
      </c>
      <c r="C238" s="11">
        <f>C110/C111</f>
        <v/>
      </c>
      <c r="D238" s="11">
        <f>D110/D111</f>
        <v/>
      </c>
      <c r="E238" s="19">
        <f>E110/E111</f>
        <v/>
      </c>
      <c r="F238" s="19">
        <f>F110/F111</f>
        <v/>
      </c>
      <c r="G238" s="19">
        <f>G110/G111</f>
        <v/>
      </c>
      <c r="H238" s="19">
        <f>H110/H111</f>
        <v/>
      </c>
    </row>
    <row r="239">
      <c r="A239" s="30" t="inlineStr">
        <is>
          <t>le score de grossesse comparé exprime le degré d’acceptation et de tolérance, par l’organisme, d’un corps étranger à développement intra-organique  et reconnu comme tel.</t>
        </is>
      </c>
      <c r="B239" s="5" t="inlineStr">
        <is>
          <t>score de grossesse comparé</t>
        </is>
      </c>
      <c r="C239" s="11">
        <f>C238/C95</f>
        <v/>
      </c>
      <c r="D239" s="11">
        <f>D238/D95</f>
        <v/>
      </c>
      <c r="E239" s="19">
        <f>E238/F95</f>
        <v/>
      </c>
      <c r="F239" s="19">
        <f>F238/E95</f>
        <v/>
      </c>
      <c r="G239" s="19">
        <f>G238/H95</f>
        <v/>
      </c>
      <c r="H239" s="19">
        <f>H238/G95</f>
        <v/>
      </c>
    </row>
    <row r="240">
      <c r="A240" s="46" t="n"/>
      <c r="B240" s="1" t="n"/>
      <c r="C240" s="1" t="n"/>
      <c r="D240" s="1" t="n"/>
      <c r="E240" s="1" t="n"/>
      <c r="F240" s="1" t="n"/>
      <c r="G240" s="1" t="n"/>
      <c r="H240" s="1" t="n"/>
    </row>
    <row r="241">
      <c r="A241" s="46" t="n"/>
      <c r="B241" s="1" t="n"/>
      <c r="C241" s="1" t="n"/>
      <c r="D241" s="1" t="n"/>
      <c r="E241" s="1" t="n"/>
      <c r="F241" s="1" t="n"/>
      <c r="G241" s="1" t="n"/>
      <c r="H241" s="1" t="n"/>
    </row>
    <row r="242">
      <c r="A242" s="46" t="n"/>
    </row>
    <row r="243">
      <c r="A243" s="46" t="n"/>
    </row>
    <row r="244">
      <c r="A244" s="46" t="n"/>
    </row>
    <row r="245">
      <c r="A245" s="46" t="n"/>
    </row>
    <row r="246">
      <c r="A246" s="46" t="n"/>
    </row>
    <row r="247">
      <c r="A247" s="46" t="n"/>
    </row>
    <row r="248">
      <c r="A248" s="46" t="n"/>
    </row>
    <row r="249">
      <c r="A249" s="46" t="n"/>
    </row>
    <row r="250">
      <c r="A250" s="46" t="n"/>
    </row>
    <row r="251">
      <c r="A251" s="46" t="n"/>
    </row>
    <row r="252">
      <c r="A252" s="46" t="n"/>
    </row>
    <row r="253">
      <c r="A253" s="30" t="n"/>
    </row>
    <row r="254">
      <c r="A254" s="30" t="n"/>
    </row>
    <row r="255">
      <c r="A255" s="30" t="n"/>
    </row>
    <row r="256">
      <c r="A256" s="30" t="n"/>
    </row>
    <row r="257">
      <c r="A257" s="30" t="n"/>
    </row>
    <row r="258">
      <c r="A258" s="30" t="n"/>
    </row>
    <row r="259">
      <c r="A259" s="30" t="n"/>
    </row>
    <row r="260">
      <c r="A260" s="30" t="n"/>
    </row>
    <row r="261">
      <c r="A261" s="30" t="n"/>
    </row>
    <row r="262">
      <c r="A262" s="30" t="n"/>
    </row>
    <row r="263">
      <c r="A263" s="30" t="n"/>
    </row>
    <row r="264">
      <c r="A264" s="30" t="n"/>
    </row>
    <row r="265">
      <c r="A265" s="30" t="n"/>
    </row>
    <row r="266">
      <c r="A266" s="30" t="n"/>
    </row>
    <row r="267">
      <c r="A267" s="30" t="n"/>
    </row>
    <row r="268">
      <c r="A268" s="30" t="n"/>
    </row>
    <row r="269">
      <c r="A269" s="30" t="n"/>
    </row>
    <row r="270">
      <c r="A270" s="30" t="n"/>
    </row>
    <row r="271">
      <c r="A271" s="30" t="n"/>
    </row>
    <row r="272">
      <c r="A272" s="30" t="n"/>
    </row>
    <row r="273">
      <c r="A273" s="30" t="n"/>
    </row>
    <row r="274">
      <c r="A274" s="30" t="n"/>
    </row>
    <row r="275">
      <c r="A275" s="30" t="n"/>
    </row>
    <row r="276">
      <c r="A276" s="30" t="n"/>
    </row>
    <row r="277">
      <c r="A277" s="30" t="n"/>
    </row>
    <row r="278">
      <c r="A278" s="30" t="n"/>
    </row>
    <row r="279">
      <c r="A279" s="30" t="n"/>
    </row>
    <row r="280">
      <c r="A280" s="30" t="n"/>
    </row>
    <row r="281">
      <c r="A281" s="30" t="n"/>
    </row>
    <row r="282">
      <c r="A282" s="30" t="n"/>
    </row>
    <row r="283">
      <c r="A283" s="30" t="n"/>
    </row>
    <row r="284">
      <c r="A284" s="30" t="n"/>
    </row>
    <row r="285">
      <c r="A285" s="30" t="n"/>
    </row>
    <row r="286">
      <c r="A286" s="30" t="n"/>
    </row>
    <row r="287">
      <c r="A287" s="30" t="n"/>
    </row>
    <row r="288">
      <c r="A288" s="30" t="n"/>
    </row>
    <row r="289">
      <c r="A289" s="30" t="n"/>
    </row>
    <row r="290">
      <c r="A290" s="30" t="n"/>
    </row>
    <row r="291">
      <c r="A291" s="30" t="n"/>
    </row>
    <row r="292">
      <c r="A292" s="30" t="n"/>
    </row>
    <row r="293">
      <c r="A293" s="30" t="n"/>
    </row>
    <row r="294">
      <c r="A294" s="30" t="n"/>
    </row>
    <row r="295">
      <c r="A295" s="30" t="n"/>
    </row>
    <row r="296">
      <c r="A296" s="30" t="n"/>
    </row>
    <row r="297">
      <c r="A297" s="30" t="n"/>
    </row>
    <row r="298">
      <c r="A298" s="30" t="n"/>
    </row>
    <row r="299">
      <c r="A299" s="30" t="n"/>
    </row>
    <row r="300">
      <c r="A300" s="30" t="n"/>
    </row>
    <row r="301">
      <c r="A301" s="30" t="n"/>
    </row>
    <row r="302">
      <c r="A302" s="30" t="n"/>
    </row>
  </sheetData>
  <pageMargins left="0.787401575" right="0.787401575" top="0.984251969" bottom="0.984251969" header="0.4921259845" footer="0.492125984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RowHeight="12.75"/>
  <sheetData/>
  <pageMargins left="0.787401575" right="0.787401575" top="0.984251969" bottom="0.984251969" header="0.4921259845" footer="0.4921259845"/>
</worksheet>
</file>

<file path=xl/worksheets/sheet3.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RowHeight="12.75"/>
  <sheetData/>
  <pageMargins left="0.787401575" right="0.787401575" top="0.984251969" bottom="0.984251969" header="0.4921259845" footer="0.492125984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 Artus</dc:creator>
  <dcterms:created xmlns:dcterms="http://purl.org/dc/terms/" xmlns:xsi="http://www.w3.org/2001/XMLSchema-instance" xsi:type="dcterms:W3CDTF">2004-03-31T00:11:47Z</dcterms:created>
  <dcterms:modified xmlns:dcterms="http://purl.org/dc/terms/" xmlns:xsi="http://www.w3.org/2001/XMLSchema-instance" xsi:type="dcterms:W3CDTF">2026-07-13T14:54:50Z</dcterms:modified>
  <cp:lastModifiedBy>Dr Artus</cp:lastModifiedBy>
</cp:coreProperties>
</file>